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256" windowHeight="12540"/>
  </bookViews>
  <sheets>
    <sheet name="汇总表" sheetId="1" r:id="rId1"/>
    <sheet name="综合服务站工程" sheetId="5" r:id="rId2"/>
    <sheet name="汽修间工程" sheetId="11" r:id="rId3"/>
    <sheet name="消防水泵房工程" sheetId="10" r:id="rId4"/>
  </sheets>
  <calcPr calcId="125725"/>
</workbook>
</file>

<file path=xl/calcChain.xml><?xml version="1.0" encoding="utf-8"?>
<calcChain xmlns="http://schemas.openxmlformats.org/spreadsheetml/2006/main">
  <c r="H5" i="11"/>
  <c r="H6"/>
  <c r="H7"/>
  <c r="F6" i="1"/>
  <c r="F4"/>
  <c r="I40" i="11"/>
  <c r="J40" s="1"/>
  <c r="K40" s="1"/>
  <c r="I15" i="10"/>
  <c r="J15" s="1"/>
  <c r="K15" s="1"/>
  <c r="I29" i="11"/>
  <c r="J29" s="1"/>
  <c r="K29" s="1"/>
  <c r="I15"/>
  <c r="J15" s="1"/>
  <c r="K15" s="1"/>
  <c r="I60" i="10"/>
  <c r="J60" s="1"/>
  <c r="K60" s="1"/>
  <c r="I59"/>
  <c r="J59" s="1"/>
  <c r="K59" s="1"/>
  <c r="I57"/>
  <c r="J57" s="1"/>
  <c r="K57" s="1"/>
  <c r="I56"/>
  <c r="I55"/>
  <c r="J55" s="1"/>
  <c r="K55" s="1"/>
  <c r="I54"/>
  <c r="J54" s="1"/>
  <c r="K54" s="1"/>
  <c r="I53"/>
  <c r="J53" s="1"/>
  <c r="K53" s="1"/>
  <c r="I52"/>
  <c r="J52" s="1"/>
  <c r="K52" s="1"/>
  <c r="I51"/>
  <c r="J51" s="1"/>
  <c r="K51" s="1"/>
  <c r="I50"/>
  <c r="J50" s="1"/>
  <c r="I49"/>
  <c r="J49" s="1"/>
  <c r="I48"/>
  <c r="J48" s="1"/>
  <c r="K48" s="1"/>
  <c r="I47"/>
  <c r="J47" s="1"/>
  <c r="K47" s="1"/>
  <c r="I46"/>
  <c r="J46" s="1"/>
  <c r="K46" s="1"/>
  <c r="I45"/>
  <c r="J45" s="1"/>
  <c r="K45" s="1"/>
  <c r="I44"/>
  <c r="J44" s="1"/>
  <c r="K44" s="1"/>
  <c r="I43"/>
  <c r="J43" s="1"/>
  <c r="K43" s="1"/>
  <c r="I42"/>
  <c r="J42" s="1"/>
  <c r="K42" s="1"/>
  <c r="I41"/>
  <c r="J41" s="1"/>
  <c r="I39"/>
  <c r="J39" s="1"/>
  <c r="K39" s="1"/>
  <c r="I38"/>
  <c r="J38" s="1"/>
  <c r="K38" s="1"/>
  <c r="I37"/>
  <c r="J37" s="1"/>
  <c r="K37" s="1"/>
  <c r="I36"/>
  <c r="J36" s="1"/>
  <c r="K36" s="1"/>
  <c r="I35"/>
  <c r="J35" s="1"/>
  <c r="K35" s="1"/>
  <c r="I34"/>
  <c r="J34" s="1"/>
  <c r="K34" s="1"/>
  <c r="I33"/>
  <c r="J33" s="1"/>
  <c r="K33" s="1"/>
  <c r="I32"/>
  <c r="J32" s="1"/>
  <c r="K32" s="1"/>
  <c r="I31"/>
  <c r="J31" s="1"/>
  <c r="I30"/>
  <c r="J30" s="1"/>
  <c r="K30" s="1"/>
  <c r="I28"/>
  <c r="J28" s="1"/>
  <c r="K28" s="1"/>
  <c r="I27"/>
  <c r="J27" s="1"/>
  <c r="K27" s="1"/>
  <c r="I26"/>
  <c r="J26" s="1"/>
  <c r="K26" s="1"/>
  <c r="I25"/>
  <c r="J25" s="1"/>
  <c r="K25" s="1"/>
  <c r="I24"/>
  <c r="J24" s="1"/>
  <c r="K24" s="1"/>
  <c r="I23"/>
  <c r="J23" s="1"/>
  <c r="K23" s="1"/>
  <c r="I22"/>
  <c r="J22" s="1"/>
  <c r="K22" s="1"/>
  <c r="I21"/>
  <c r="J21" s="1"/>
  <c r="K21" s="1"/>
  <c r="I20"/>
  <c r="J20" s="1"/>
  <c r="K20" s="1"/>
  <c r="I19"/>
  <c r="J19" s="1"/>
  <c r="K19" s="1"/>
  <c r="I18"/>
  <c r="J18" s="1"/>
  <c r="K18" s="1"/>
  <c r="I17"/>
  <c r="J17" s="1"/>
  <c r="K17" s="1"/>
  <c r="I16"/>
  <c r="J16" s="1"/>
  <c r="K16" s="1"/>
  <c r="I14"/>
  <c r="J14" s="1"/>
  <c r="K14" s="1"/>
  <c r="I13"/>
  <c r="J13" s="1"/>
  <c r="K13" s="1"/>
  <c r="I11"/>
  <c r="J11" s="1"/>
  <c r="K11" s="1"/>
  <c r="I10"/>
  <c r="J10" s="1"/>
  <c r="K10" s="1"/>
  <c r="I9"/>
  <c r="J9" s="1"/>
  <c r="K9" s="1"/>
  <c r="I8"/>
  <c r="J8" s="1"/>
  <c r="K8" s="1"/>
  <c r="I7"/>
  <c r="J7" s="1"/>
  <c r="K7" s="1"/>
  <c r="I6"/>
  <c r="J6" s="1"/>
  <c r="K6" s="1"/>
  <c r="I5"/>
  <c r="J5" s="1"/>
  <c r="K5" s="1"/>
  <c r="I53" i="11"/>
  <c r="J53" s="1"/>
  <c r="K53" s="1"/>
  <c r="I52"/>
  <c r="J52" s="1"/>
  <c r="K52" s="1"/>
  <c r="I50"/>
  <c r="J50" s="1"/>
  <c r="K50" s="1"/>
  <c r="I49"/>
  <c r="I48"/>
  <c r="J48" s="1"/>
  <c r="K48" s="1"/>
  <c r="I47"/>
  <c r="J47" s="1"/>
  <c r="K47" s="1"/>
  <c r="I46"/>
  <c r="J46" s="1"/>
  <c r="K46" s="1"/>
  <c r="I45"/>
  <c r="J45" s="1"/>
  <c r="K45" s="1"/>
  <c r="I44"/>
  <c r="J44" s="1"/>
  <c r="K44" s="1"/>
  <c r="I43"/>
  <c r="J43" s="1"/>
  <c r="K43" s="1"/>
  <c r="I42"/>
  <c r="J42" s="1"/>
  <c r="K42" s="1"/>
  <c r="I41"/>
  <c r="J41" s="1"/>
  <c r="K41" s="1"/>
  <c r="I39"/>
  <c r="J39" s="1"/>
  <c r="K39" s="1"/>
  <c r="I38"/>
  <c r="J38" s="1"/>
  <c r="K38" s="1"/>
  <c r="I37"/>
  <c r="J37" s="1"/>
  <c r="K37" s="1"/>
  <c r="I36"/>
  <c r="J36" s="1"/>
  <c r="K36" s="1"/>
  <c r="I34"/>
  <c r="J34" s="1"/>
  <c r="K34" s="1"/>
  <c r="I33"/>
  <c r="J33" s="1"/>
  <c r="K33" s="1"/>
  <c r="I32"/>
  <c r="J32" s="1"/>
  <c r="K32" s="1"/>
  <c r="I31"/>
  <c r="J31" s="1"/>
  <c r="K31" s="1"/>
  <c r="I30"/>
  <c r="J30" s="1"/>
  <c r="K30" s="1"/>
  <c r="I28"/>
  <c r="J28" s="1"/>
  <c r="K28" s="1"/>
  <c r="I27"/>
  <c r="J27" s="1"/>
  <c r="K27" s="1"/>
  <c r="I26"/>
  <c r="J26" s="1"/>
  <c r="K26" s="1"/>
  <c r="I25"/>
  <c r="J25" s="1"/>
  <c r="I24"/>
  <c r="J24" s="1"/>
  <c r="K24" s="1"/>
  <c r="I22"/>
  <c r="J22" s="1"/>
  <c r="K22" s="1"/>
  <c r="I21"/>
  <c r="J21" s="1"/>
  <c r="K21" s="1"/>
  <c r="I20"/>
  <c r="J20" s="1"/>
  <c r="K20" s="1"/>
  <c r="I19"/>
  <c r="J19" s="1"/>
  <c r="K19" s="1"/>
  <c r="I18"/>
  <c r="J18" s="1"/>
  <c r="K18" s="1"/>
  <c r="I17"/>
  <c r="J17" s="1"/>
  <c r="K17" s="1"/>
  <c r="I16"/>
  <c r="J16" s="1"/>
  <c r="K16" s="1"/>
  <c r="I14"/>
  <c r="J14" s="1"/>
  <c r="K14" s="1"/>
  <c r="I13"/>
  <c r="J13" s="1"/>
  <c r="K13" s="1"/>
  <c r="I12"/>
  <c r="J12" s="1"/>
  <c r="K12" s="1"/>
  <c r="I10"/>
  <c r="J10" s="1"/>
  <c r="K10" s="1"/>
  <c r="I9"/>
  <c r="J9" s="1"/>
  <c r="K9" s="1"/>
  <c r="I8"/>
  <c r="J8" s="1"/>
  <c r="K8" s="1"/>
  <c r="I7"/>
  <c r="J7" s="1"/>
  <c r="K7" s="1"/>
  <c r="I6"/>
  <c r="J6" s="1"/>
  <c r="K6" s="1"/>
  <c r="I5"/>
  <c r="J5" s="1"/>
  <c r="K5" s="1"/>
  <c r="I84" i="5"/>
  <c r="J84" s="1"/>
  <c r="K84" s="1"/>
  <c r="I83"/>
  <c r="J83" s="1"/>
  <c r="K83" s="1"/>
  <c r="I81"/>
  <c r="J81" s="1"/>
  <c r="K81" s="1"/>
  <c r="I80"/>
  <c r="J80" s="1"/>
  <c r="K80" s="1"/>
  <c r="I79"/>
  <c r="J79" s="1"/>
  <c r="K79" s="1"/>
  <c r="I78"/>
  <c r="J78" s="1"/>
  <c r="K78" s="1"/>
  <c r="I77"/>
  <c r="I76"/>
  <c r="I75"/>
  <c r="I74"/>
  <c r="J74" s="1"/>
  <c r="K74" s="1"/>
  <c r="I73"/>
  <c r="J73" s="1"/>
  <c r="I72"/>
  <c r="J72" s="1"/>
  <c r="K72" s="1"/>
  <c r="I71"/>
  <c r="J71" s="1"/>
  <c r="K71" s="1"/>
  <c r="I70"/>
  <c r="J70" s="1"/>
  <c r="I69"/>
  <c r="J69" s="1"/>
  <c r="K69" s="1"/>
  <c r="I68"/>
  <c r="J68" s="1"/>
  <c r="K68" s="1"/>
  <c r="I67"/>
  <c r="J67" s="1"/>
  <c r="K67" s="1"/>
  <c r="I66"/>
  <c r="J66" s="1"/>
  <c r="K66" s="1"/>
  <c r="I65"/>
  <c r="J65" s="1"/>
  <c r="K65" s="1"/>
  <c r="I64"/>
  <c r="J64" s="1"/>
  <c r="K64" s="1"/>
  <c r="I63"/>
  <c r="J63" s="1"/>
  <c r="K63" s="1"/>
  <c r="I62"/>
  <c r="J62" s="1"/>
  <c r="K62" s="1"/>
  <c r="I61"/>
  <c r="J61" s="1"/>
  <c r="K61" s="1"/>
  <c r="I60"/>
  <c r="J60" s="1"/>
  <c r="K60" s="1"/>
  <c r="I59"/>
  <c r="J59" s="1"/>
  <c r="K59" s="1"/>
  <c r="I58"/>
  <c r="J58" s="1"/>
  <c r="K58" s="1"/>
  <c r="I57"/>
  <c r="J57" s="1"/>
  <c r="K57" s="1"/>
  <c r="I56"/>
  <c r="J56" s="1"/>
  <c r="K56" s="1"/>
  <c r="I55"/>
  <c r="J55" s="1"/>
  <c r="I54"/>
  <c r="J54" s="1"/>
  <c r="K54" s="1"/>
  <c r="I53"/>
  <c r="J53" s="1"/>
  <c r="K53" s="1"/>
  <c r="I52"/>
  <c r="J52" s="1"/>
  <c r="K52" s="1"/>
  <c r="I51"/>
  <c r="J51" s="1"/>
  <c r="K51" s="1"/>
  <c r="I50"/>
  <c r="J50" s="1"/>
  <c r="K50" s="1"/>
  <c r="I49"/>
  <c r="J49" s="1"/>
  <c r="K49" s="1"/>
  <c r="I48"/>
  <c r="J48" s="1"/>
  <c r="K48" s="1"/>
  <c r="I47"/>
  <c r="J47" s="1"/>
  <c r="K47" s="1"/>
  <c r="I46"/>
  <c r="J46" s="1"/>
  <c r="K46" s="1"/>
  <c r="I45"/>
  <c r="J45" s="1"/>
  <c r="K45" s="1"/>
  <c r="I44"/>
  <c r="J44" s="1"/>
  <c r="K44" s="1"/>
  <c r="I43"/>
  <c r="J43" s="1"/>
  <c r="I42"/>
  <c r="J42" s="1"/>
  <c r="K42" s="1"/>
  <c r="I41"/>
  <c r="J41" s="1"/>
  <c r="K41" s="1"/>
  <c r="I39"/>
  <c r="J39" s="1"/>
  <c r="K39" s="1"/>
  <c r="I38"/>
  <c r="J38" s="1"/>
  <c r="K38" s="1"/>
  <c r="I37"/>
  <c r="J37" s="1"/>
  <c r="K37" s="1"/>
  <c r="I36"/>
  <c r="J36" s="1"/>
  <c r="K36" s="1"/>
  <c r="I35"/>
  <c r="J35" s="1"/>
  <c r="K35" s="1"/>
  <c r="I34"/>
  <c r="J34" s="1"/>
  <c r="K34" s="1"/>
  <c r="I33"/>
  <c r="J33" s="1"/>
  <c r="K33" s="1"/>
  <c r="I32"/>
  <c r="J32" s="1"/>
  <c r="K32" s="1"/>
  <c r="I31"/>
  <c r="J31" s="1"/>
  <c r="K31" s="1"/>
  <c r="I30"/>
  <c r="J30" s="1"/>
  <c r="K30" s="1"/>
  <c r="I28"/>
  <c r="J28" s="1"/>
  <c r="K28" s="1"/>
  <c r="I27"/>
  <c r="J27" s="1"/>
  <c r="K27" s="1"/>
  <c r="I26"/>
  <c r="J26" s="1"/>
  <c r="K26" s="1"/>
  <c r="I25"/>
  <c r="J25" s="1"/>
  <c r="K25" s="1"/>
  <c r="I24"/>
  <c r="J24" s="1"/>
  <c r="K24" s="1"/>
  <c r="I23"/>
  <c r="J23" s="1"/>
  <c r="K23" s="1"/>
  <c r="I22"/>
  <c r="J22" s="1"/>
  <c r="K22" s="1"/>
  <c r="I21"/>
  <c r="J21" s="1"/>
  <c r="K21" s="1"/>
  <c r="I20"/>
  <c r="J20" s="1"/>
  <c r="K20" s="1"/>
  <c r="I19"/>
  <c r="J19" s="1"/>
  <c r="K19" s="1"/>
  <c r="I18"/>
  <c r="J18" s="1"/>
  <c r="K18" s="1"/>
  <c r="I17"/>
  <c r="J17" s="1"/>
  <c r="K17" s="1"/>
  <c r="I16"/>
  <c r="J16" s="1"/>
  <c r="K16" s="1"/>
  <c r="I14"/>
  <c r="J14" s="1"/>
  <c r="K14" s="1"/>
  <c r="I13"/>
  <c r="J13" s="1"/>
  <c r="K13" s="1"/>
  <c r="I12"/>
  <c r="J12" s="1"/>
  <c r="K12" s="1"/>
  <c r="I11"/>
  <c r="J11" s="1"/>
  <c r="K11" s="1"/>
  <c r="I10"/>
  <c r="J10" s="1"/>
  <c r="K10" s="1"/>
  <c r="I9"/>
  <c r="J9" s="1"/>
  <c r="K9" s="1"/>
  <c r="I8"/>
  <c r="J8" s="1"/>
  <c r="K8" s="1"/>
  <c r="I7"/>
  <c r="J7" s="1"/>
  <c r="K7" s="1"/>
  <c r="I6"/>
  <c r="J6" s="1"/>
  <c r="K6" s="1"/>
  <c r="I5"/>
  <c r="J5" s="1"/>
  <c r="K5" s="1"/>
  <c r="H53" i="11"/>
  <c r="H52"/>
  <c r="H50"/>
  <c r="G49"/>
  <c r="H49" s="1"/>
  <c r="H48"/>
  <c r="H47"/>
  <c r="H46"/>
  <c r="H45"/>
  <c r="H44"/>
  <c r="H43"/>
  <c r="F42"/>
  <c r="H42" s="1"/>
  <c r="H41"/>
  <c r="H40"/>
  <c r="H39"/>
  <c r="H38"/>
  <c r="H37"/>
  <c r="H36"/>
  <c r="H34"/>
  <c r="H33"/>
  <c r="H32"/>
  <c r="H31"/>
  <c r="H30"/>
  <c r="F29"/>
  <c r="H29" s="1"/>
  <c r="H28"/>
  <c r="H27"/>
  <c r="H26"/>
  <c r="F25"/>
  <c r="H25" s="1"/>
  <c r="H24"/>
  <c r="H22"/>
  <c r="H21"/>
  <c r="H20"/>
  <c r="H19"/>
  <c r="H18"/>
  <c r="H17"/>
  <c r="H16"/>
  <c r="H15"/>
  <c r="H14"/>
  <c r="H13"/>
  <c r="H12"/>
  <c r="H10"/>
  <c r="H9"/>
  <c r="H8"/>
  <c r="K25" l="1"/>
  <c r="J49"/>
  <c r="K49" s="1"/>
  <c r="H54"/>
  <c r="C5" i="1" s="1"/>
  <c r="F5" l="1"/>
  <c r="F8" s="1"/>
  <c r="C7"/>
  <c r="E7"/>
  <c r="K54" i="11"/>
  <c r="E5" i="1" s="1"/>
  <c r="H60" i="10"/>
  <c r="H59"/>
  <c r="H57"/>
  <c r="G56"/>
  <c r="H55"/>
  <c r="H54"/>
  <c r="H53"/>
  <c r="H52"/>
  <c r="H51"/>
  <c r="F50"/>
  <c r="F49"/>
  <c r="H48"/>
  <c r="H47"/>
  <c r="H46"/>
  <c r="H45"/>
  <c r="H44"/>
  <c r="H43"/>
  <c r="H42"/>
  <c r="F41"/>
  <c r="H39"/>
  <c r="H38"/>
  <c r="H37"/>
  <c r="H36"/>
  <c r="H35"/>
  <c r="H34"/>
  <c r="H33"/>
  <c r="H32"/>
  <c r="F31"/>
  <c r="H30"/>
  <c r="H28"/>
  <c r="H27"/>
  <c r="H26"/>
  <c r="H25"/>
  <c r="H24"/>
  <c r="H23"/>
  <c r="H22"/>
  <c r="H21"/>
  <c r="H20"/>
  <c r="H19"/>
  <c r="H18"/>
  <c r="H17"/>
  <c r="H16"/>
  <c r="H15"/>
  <c r="H14"/>
  <c r="H13"/>
  <c r="H11"/>
  <c r="H10"/>
  <c r="H9"/>
  <c r="H8"/>
  <c r="H7"/>
  <c r="H6"/>
  <c r="H5"/>
  <c r="G77" i="5"/>
  <c r="J77" s="1"/>
  <c r="K77" s="1"/>
  <c r="G76"/>
  <c r="J76" s="1"/>
  <c r="K76" s="1"/>
  <c r="G75"/>
  <c r="J75" s="1"/>
  <c r="K75" s="1"/>
  <c r="H34"/>
  <c r="H83"/>
  <c r="H84"/>
  <c r="H50" i="10" l="1"/>
  <c r="K50"/>
  <c r="H41"/>
  <c r="K41"/>
  <c r="H49"/>
  <c r="K49"/>
  <c r="H31"/>
  <c r="K31"/>
  <c r="H56"/>
  <c r="J56"/>
  <c r="K56" s="1"/>
  <c r="H61"/>
  <c r="C6" i="1" s="1"/>
  <c r="H81" i="5"/>
  <c r="H80"/>
  <c r="H79"/>
  <c r="H78"/>
  <c r="H77"/>
  <c r="H76"/>
  <c r="H75"/>
  <c r="H74"/>
  <c r="F73"/>
  <c r="H72"/>
  <c r="H71"/>
  <c r="F70"/>
  <c r="H69"/>
  <c r="H68"/>
  <c r="H67"/>
  <c r="H66"/>
  <c r="H65"/>
  <c r="H64"/>
  <c r="H63"/>
  <c r="H62"/>
  <c r="H61"/>
  <c r="H60"/>
  <c r="H59"/>
  <c r="H58"/>
  <c r="H57"/>
  <c r="H56"/>
  <c r="F55"/>
  <c r="H54"/>
  <c r="H53"/>
  <c r="H52"/>
  <c r="H51"/>
  <c r="H50"/>
  <c r="H49"/>
  <c r="H48"/>
  <c r="H47"/>
  <c r="H46"/>
  <c r="H45"/>
  <c r="H44"/>
  <c r="F43"/>
  <c r="H42"/>
  <c r="H41"/>
  <c r="H39"/>
  <c r="H38"/>
  <c r="H37"/>
  <c r="H36"/>
  <c r="H35"/>
  <c r="H33"/>
  <c r="H32"/>
  <c r="H31"/>
  <c r="H30"/>
  <c r="H28"/>
  <c r="H27"/>
  <c r="H26"/>
  <c r="H25"/>
  <c r="H24"/>
  <c r="H23"/>
  <c r="H22"/>
  <c r="H21"/>
  <c r="H20"/>
  <c r="H19"/>
  <c r="H18"/>
  <c r="H17"/>
  <c r="H16"/>
  <c r="H14"/>
  <c r="H13"/>
  <c r="H12"/>
  <c r="H11"/>
  <c r="H10"/>
  <c r="H9"/>
  <c r="H8"/>
  <c r="H7"/>
  <c r="H6"/>
  <c r="H5"/>
  <c r="K61" i="10" l="1"/>
  <c r="E6" i="1" s="1"/>
  <c r="H43" i="5"/>
  <c r="K43"/>
  <c r="H55"/>
  <c r="K55"/>
  <c r="H70"/>
  <c r="K70"/>
  <c r="H73"/>
  <c r="K73"/>
  <c r="K85" l="1"/>
  <c r="E4" i="1" s="1"/>
  <c r="H85" i="5"/>
  <c r="C4" i="1" s="1"/>
  <c r="C8" l="1"/>
  <c r="E8"/>
</calcChain>
</file>

<file path=xl/sharedStrings.xml><?xml version="1.0" encoding="utf-8"?>
<sst xmlns="http://schemas.openxmlformats.org/spreadsheetml/2006/main" count="778" uniqueCount="396">
  <si>
    <t>序号</t>
  </si>
  <si>
    <t>项目编码</t>
  </si>
  <si>
    <t>项目名称</t>
  </si>
  <si>
    <t>项目特征</t>
  </si>
  <si>
    <t>计量单位</t>
  </si>
  <si>
    <t>工程量</t>
  </si>
  <si>
    <t>A</t>
  </si>
  <si>
    <t>010101001001</t>
  </si>
  <si>
    <t>平整场地</t>
  </si>
  <si>
    <t>m2</t>
  </si>
  <si>
    <t>010101003001</t>
  </si>
  <si>
    <t>m3</t>
  </si>
  <si>
    <t>010103001001</t>
  </si>
  <si>
    <t>010302B01001</t>
  </si>
  <si>
    <t>010302B02001</t>
  </si>
  <si>
    <t>010301004001</t>
  </si>
  <si>
    <t>01B001</t>
  </si>
  <si>
    <t>m</t>
  </si>
  <si>
    <t>010515004001</t>
  </si>
  <si>
    <t>t</t>
  </si>
  <si>
    <t>010501001001</t>
  </si>
  <si>
    <t>010503001001</t>
  </si>
  <si>
    <t>010502001001</t>
  </si>
  <si>
    <t>010505001001</t>
  </si>
  <si>
    <t>有梁板</t>
  </si>
  <si>
    <t>010506001001</t>
  </si>
  <si>
    <t>直形楼梯</t>
  </si>
  <si>
    <t>010515001001</t>
  </si>
  <si>
    <t>010502002001</t>
  </si>
  <si>
    <t>010503004001</t>
  </si>
  <si>
    <t>010503005001</t>
  </si>
  <si>
    <t>010507007001</t>
  </si>
  <si>
    <t>010401004001</t>
  </si>
  <si>
    <t>多孔砖墙</t>
  </si>
  <si>
    <t>010401005001</t>
  </si>
  <si>
    <t>空心砖墙</t>
  </si>
  <si>
    <t>010402B02001</t>
  </si>
  <si>
    <t>砌体加筋</t>
  </si>
  <si>
    <t>010515003001</t>
  </si>
  <si>
    <t>010516B01001</t>
  </si>
  <si>
    <t>植筋连接</t>
  </si>
  <si>
    <t>[工作内容]
1.钻孔及清孔
2.灌注胶泥</t>
  </si>
  <si>
    <t>个</t>
  </si>
  <si>
    <t>其它零星</t>
  </si>
  <si>
    <t>010101001002</t>
  </si>
  <si>
    <t>010501001002</t>
  </si>
  <si>
    <t>010501001003</t>
  </si>
  <si>
    <t>010401012001</t>
  </si>
  <si>
    <t>010401012002</t>
  </si>
  <si>
    <t>010507001001</t>
  </si>
  <si>
    <t>011203003001</t>
  </si>
  <si>
    <t>010512008001</t>
  </si>
  <si>
    <t>装修</t>
  </si>
  <si>
    <t>010501001004</t>
  </si>
  <si>
    <t>垫层（碎石）</t>
  </si>
  <si>
    <t>010501001005</t>
  </si>
  <si>
    <t>011203003002</t>
  </si>
  <si>
    <t>010501001006</t>
  </si>
  <si>
    <t>010904001001</t>
  </si>
  <si>
    <t>011001005001</t>
  </si>
  <si>
    <t>010515003002</t>
  </si>
  <si>
    <t>011102003001</t>
  </si>
  <si>
    <t>010101001003</t>
  </si>
  <si>
    <t>010501001007</t>
  </si>
  <si>
    <t>010904002001</t>
  </si>
  <si>
    <t>[工作内容]
1.基层处理
2.刷基层处理剂
3.铺布、喷涂防水层</t>
  </si>
  <si>
    <t>011102003002</t>
  </si>
  <si>
    <t>010904002004</t>
  </si>
  <si>
    <t>011101001002</t>
  </si>
  <si>
    <t>010501001011</t>
  </si>
  <si>
    <t>011101001001</t>
  </si>
  <si>
    <t>011301001001</t>
  </si>
  <si>
    <t>011406001001</t>
  </si>
  <si>
    <t>011302001001</t>
  </si>
  <si>
    <t>011301001002</t>
  </si>
  <si>
    <t>011406003001</t>
  </si>
  <si>
    <t>010902002001</t>
  </si>
  <si>
    <t>011201001001</t>
  </si>
  <si>
    <t>010903003001</t>
  </si>
  <si>
    <t>011201001002</t>
  </si>
  <si>
    <t>011105003001</t>
  </si>
  <si>
    <t>011207001001</t>
  </si>
  <si>
    <t>011204003001</t>
  </si>
  <si>
    <t>011201002001</t>
  </si>
  <si>
    <t>011406003002</t>
  </si>
  <si>
    <t>011406001002</t>
  </si>
  <si>
    <t>011001003001</t>
  </si>
  <si>
    <t>011001001001</t>
  </si>
  <si>
    <t>011101006001</t>
  </si>
  <si>
    <t>010904001002</t>
  </si>
  <si>
    <t>010904003001</t>
  </si>
  <si>
    <t>011102003006</t>
  </si>
  <si>
    <t>010903002001</t>
  </si>
  <si>
    <t>010804002001</t>
  </si>
  <si>
    <t>甲级防火门</t>
  </si>
  <si>
    <t>010804002002</t>
  </si>
  <si>
    <t>010807003001</t>
  </si>
  <si>
    <t>010807002001</t>
  </si>
  <si>
    <t>金属防火窗</t>
  </si>
  <si>
    <t>010807001001</t>
  </si>
  <si>
    <t>011210005001</t>
  </si>
  <si>
    <t>套</t>
  </si>
  <si>
    <t>011210005002</t>
  </si>
  <si>
    <t>措施费</t>
  </si>
  <si>
    <t>01B004</t>
  </si>
  <si>
    <t>脚手架</t>
  </si>
  <si>
    <t>01B005</t>
  </si>
  <si>
    <t>垂直运输</t>
  </si>
  <si>
    <t>合   计</t>
  </si>
  <si>
    <t>[工作内容]
1.土石方挖填
2.场地找平
3.场内运输等，运距自行考虑</t>
  </si>
  <si>
    <t>[工作内容]
1.地层情况:综合考虑
2.成孔方法:旋挖钻机
3.桩深:综合考虑
4.桩径:D=800mm
5.成孔
6.场内运输等，运距自行考虑
7.土石比例综合考虑</t>
  </si>
  <si>
    <t>[工作内容]
1.混凝土甲供
2.混凝土灌注方式：导管法
3.混凝土灌注、振捣、养护等</t>
  </si>
  <si>
    <t>[工作内容]
1.材质:钢管
2.规格型号:De57*2.5
3.检测管截断、封头
4.套管制作、焊接
5.定位、固定等</t>
  </si>
  <si>
    <t>[工作内容]
1.钢筋甲供
2.钢筋笼制作、运输
3.钢筋笼安装
4.焊接(绑扎、机械连接)等</t>
  </si>
  <si>
    <t>[工作内容]
1.混凝土甲供
2.模板及支撑制作、安装、拆除、堆放、运输及清理模内杂物、刷隔离剂等
3.混凝土浇筑、振捣、养护等</t>
  </si>
  <si>
    <t>[工作内容]
1.混凝土甲供
2.模板及支架(撑)制作、安装、拆除、堆放、运输及清理模内杂物、刷隔离剂等
3.混凝土浇筑、振捣、养护等</t>
  </si>
  <si>
    <t>[工作内容]
1.钢筋甲供
2.钢筋制作、运输
3.钢筋安装
4.焊接(绑扎、机械连接)等</t>
  </si>
  <si>
    <t>[工作内容]
1.混凝土甲供
2.模板制作、安装、拆除、堆放、运输及清理模内杂物、刷隔离剂等
3.混凝土制作、运输、浇筑、振捣、养护
4.构件运输、安装
5.砂浆制作、运输
6.接头灌缝、养护等</t>
  </si>
  <si>
    <t>[工作内容]
1.多孔砖甲供
2.砂浆制作、运输
3.砌砖、刮缝
4.砖压顶砌筑
5.材料运输</t>
  </si>
  <si>
    <t>[工作内容]
1.空心砖甲供
2.砂浆制作、运输
3.砌砖、刮缝
4.砖压顶砌筑
5.材料运输</t>
  </si>
  <si>
    <t>[工作内容]
1.钢筋制作、运输
2.安装、连接等</t>
  </si>
  <si>
    <t>砌块墙钢丝网加固</t>
  </si>
  <si>
    <t>[工作内容]
1.铺贴
2.铆固等</t>
  </si>
  <si>
    <t>[工作内容]
1.拌和、运输、铺筑
2.找平、碾压、养护
3.现拌水泥砂浆灌浆等
4.运距自行考虑</t>
  </si>
  <si>
    <t>[工作内容]
1.砖甲供
2.砂浆制作、运输
3.砌砖、刮缝
4.材料运输等</t>
  </si>
  <si>
    <t>[工作内容]
1.混凝土甲供
2.地基夯实
3.铺设垫层
4.模板及支撑制作、安装、拆除、堆放、运输及清理模内杂物、刷隔离剂等
5.混凝土浇筑、振捣、养护
6.变形缝填塞等</t>
  </si>
  <si>
    <t>[工作内容]
1.混凝土甲供
2.模板制作、安装、拆除、堆放、运输及清理模内杂物、刷隔离剂等
3.混凝土浇筑、振捣、养护
4.构件运输、安装
5.砂浆制作、运输
6.接头灌缝、养护等</t>
  </si>
  <si>
    <t>011106001001</t>
  </si>
  <si>
    <t xml:space="preserve">
[工作内容]
1.基层清理
2.抹找平层
3.面层铺贴、磨边
4.贴嵌防滑条
5.勾缝
6.刷防护材料
7.酸洗、打蜡
8.材料运输</t>
  </si>
  <si>
    <t>010507001002</t>
  </si>
  <si>
    <t>[工作内容]
1.基层清理
2.防滑坡道施工、防滑材料安装等</t>
  </si>
  <si>
    <t>[工作内容]
1.基层清理
2.刷粘结材料
3.铺粘保温层、耐碱玻纤布隔离层
4.铺、刷(喷)防护材料等</t>
  </si>
  <si>
    <t>[工作内容]
1.钢筋甲供
2.钢筋网制作、运输
3.钢筋网安装
4.焊接(绑扎)等</t>
  </si>
  <si>
    <t>[工作内容]
1.基层清理
2.抹找平层
3.面层铺设、磨边
4.嵌缝
5.刷防护材料
6.酸洗、打蜡
7.材料运输等</t>
  </si>
  <si>
    <t>楼地面垫层</t>
  </si>
  <si>
    <t>[工作内容]
1.基层处理
2.刷基层处理剂
3.铺布、喷涂防水层等</t>
  </si>
  <si>
    <t>[工作内容]
1.地面砖甲供
2.基层清理、抹找平层
3.面层铺设、磨边
4.嵌缝
5.刷防护材料
6.酸洗、打蜡
7.材料运输等</t>
  </si>
  <si>
    <t>[工作内容]
1.基层清理
2.抹找平层
3.抹面层
4.材料运输等</t>
  </si>
  <si>
    <t>[工作内容]
1.基层清理
2.底层抹灰
3.抹面层等</t>
  </si>
  <si>
    <t>[工作内容]
1.基层清理
2.刮腻子
3.刷防护材料、油漆等</t>
  </si>
  <si>
    <t>[工作内容]
1.基层清理、吊杆安装
2.龙骨安装
3.基层板铺贴
4.面层铺贴
5.嵌缝
6.刷防护材料等</t>
  </si>
  <si>
    <t>[工作内容]
1.基层清理
2.砂浆制作、运输
3.底层抹灰
4.抹面层
5.抹装饰面
6.勾分格缝等</t>
  </si>
  <si>
    <t>[工作内容]
1.基层处理
2.挂钢丝网片
3.设置分格缝等
4.砂浆制作、运输、摊铺、养护:1.5mm聚合物防水涂料，刷防霉涂料一遍。</t>
  </si>
  <si>
    <t>[工作内容]
1.基层清理
2.砂浆制作、运输
3.底层抹灰：干混水泥砂浆
4.抹面层
5.抹装饰面
6.勾分格缝等</t>
  </si>
  <si>
    <t>[工作内容]
1.基层清理
2.底层抹灰
3.踢脚板、踢脚线铺贴、磨边
4.擦缝
5.磨光、酸洗、打蜡
6.刷防护材料
7.材料运输等</t>
  </si>
  <si>
    <t>[工作内容]
1.基层清理
2.龙骨制作、运输、安装
3.钉隔离层
4.基层铺钉
5.面层铺贴等</t>
  </si>
  <si>
    <t>[工作内容]
1.仿古砖甲供
2.基层清理、砂浆制作、运输
3.粘结层铺贴
4.面层安装
5.嵌缝
6.刷防护材料
7.磨光、酸洗、打蜡</t>
  </si>
  <si>
    <t>[工作内容]
1.基层清理
2.刷界面剂
3.安装龙骨
4.填贴保温材料
5.保温板安装
6.粘贴面层
7.铺设增强格网、抹抗裂、防水砂浆面层
8.嵌缝，耐碱玻纤网格布、抗裂砂浆
9.铺、刷(喷)防护材料等</t>
  </si>
  <si>
    <t>[工作内容]
1.加气混凝土块甲供
2.基层清理
3.刷粘结材料
3.铺粘保温层，干铺聚苯乙烯板
4.铺、刷(喷)防护材料等</t>
  </si>
  <si>
    <t>[工作内容]
1.基层清理
2.抹找平层
3.材料运输等</t>
  </si>
  <si>
    <t>[工作内容]
1.基层处理
2.刷粘结剂
3.铺防水卷材
4.接缝、嵌缝等</t>
  </si>
  <si>
    <t>[工作内容]
1.基层处理
2.砂浆制作、运输、摊铺、养护等</t>
  </si>
  <si>
    <t>[工作内容]
1.加气混凝土块甲供
2.基层清理
3.刷粘结材料
3.铺粘保温层
4.铺、刷(喷)防护材料等</t>
  </si>
  <si>
    <t>[工作内容]
1.门甲供
2.门、五金配件安装
3.刷防护材料等</t>
  </si>
  <si>
    <t>[工作内容]
1.窗甲供
2.窗安装
3.五金安装等</t>
  </si>
  <si>
    <t>[工作内容]
1.窗甲供
2.窗安装
3.五金、玻璃安装等</t>
  </si>
  <si>
    <t>[工作内容]
1.隔断运输、安装
2.嵌缝、塞口等</t>
  </si>
  <si>
    <t>[工作内容]
1.脚手架应采用整体式脚手架
2.脚手架基础应硬化等</t>
  </si>
  <si>
    <t>平整场地</t>
    <phoneticPr fontId="3" type="noConversion"/>
  </si>
  <si>
    <t>[工作内容]
1.排地表水
2.土石方开挖
3.围护(挡土板)及拆除
4.基底钎探
5.场内运输等，运距自行考虑
6.开挖方式：综合考虑</t>
    <phoneticPr fontId="3" type="noConversion"/>
  </si>
  <si>
    <t>[工作内容]
1.土石方挖填
2.场地找平
3.场内运输等，运距自行考虑
4.平整方式：人工</t>
    <phoneticPr fontId="3" type="noConversion"/>
  </si>
  <si>
    <t>[工作内容]
1.土石方挖填
2.场地找平
3.场内运输等，运距自行考虑
4.平整方式：机械</t>
    <phoneticPr fontId="3" type="noConversion"/>
  </si>
  <si>
    <t>[工作内容]
1.运输，运距自行考虑
2.回填
3.压实等
4.回填方式：人工</t>
    <phoneticPr fontId="3" type="noConversion"/>
  </si>
  <si>
    <t>[工作内容]
1.基层清理
2.砂浆制作、运输
3.抹灰找平等，厚度20mm</t>
    <phoneticPr fontId="3" type="noConversion"/>
  </si>
  <si>
    <t>砌体加筋</t>
    <phoneticPr fontId="3" type="noConversion"/>
  </si>
  <si>
    <t>零星砌砖（台阶）</t>
    <phoneticPr fontId="3" type="noConversion"/>
  </si>
  <si>
    <t>散水、坡道</t>
    <phoneticPr fontId="3" type="noConversion"/>
  </si>
  <si>
    <t>楼(地)面卷材防水</t>
    <phoneticPr fontId="3" type="noConversion"/>
  </si>
  <si>
    <t>垫层（4cm商品砼找平）</t>
    <phoneticPr fontId="3" type="noConversion"/>
  </si>
  <si>
    <t>挖沟槽土方</t>
    <phoneticPr fontId="3" type="noConversion"/>
  </si>
  <si>
    <t>回填方</t>
    <phoneticPr fontId="3" type="noConversion"/>
  </si>
  <si>
    <t>基层垫层</t>
    <phoneticPr fontId="3" type="noConversion"/>
  </si>
  <si>
    <t>基础梁</t>
    <phoneticPr fontId="3" type="noConversion"/>
  </si>
  <si>
    <t>现浇构件钢筋</t>
    <phoneticPr fontId="3" type="noConversion"/>
  </si>
  <si>
    <t>构造柱</t>
    <phoneticPr fontId="3" type="noConversion"/>
  </si>
  <si>
    <t>圈梁</t>
    <phoneticPr fontId="3" type="noConversion"/>
  </si>
  <si>
    <t>过梁</t>
    <phoneticPr fontId="3" type="noConversion"/>
  </si>
  <si>
    <t>其他构件</t>
    <phoneticPr fontId="3" type="noConversion"/>
  </si>
  <si>
    <t>多孔砖墙</t>
    <phoneticPr fontId="3" type="noConversion"/>
  </si>
  <si>
    <t>垫层（碎石）</t>
    <phoneticPr fontId="3" type="noConversion"/>
  </si>
  <si>
    <t>零星项目砂浆找平</t>
    <phoneticPr fontId="3" type="noConversion"/>
  </si>
  <si>
    <t xml:space="preserve"> 楼梯石材面层</t>
    <phoneticPr fontId="3" type="noConversion"/>
  </si>
  <si>
    <t>防滑坡道</t>
    <phoneticPr fontId="3" type="noConversion"/>
  </si>
  <si>
    <t>垫层（商品砼）</t>
    <phoneticPr fontId="3" type="noConversion"/>
  </si>
  <si>
    <t>[工作内容]
1.基层处理
2.刷粘结剂
3.铺防水卷材、耐碱玻纤布隔离层2层
4.接缝、嵌缝等</t>
    <phoneticPr fontId="3" type="noConversion"/>
  </si>
  <si>
    <t>钢筋网片</t>
    <phoneticPr fontId="3" type="noConversion"/>
  </si>
  <si>
    <t>楼(地)面涂膜防水</t>
    <phoneticPr fontId="3" type="noConversion"/>
  </si>
  <si>
    <t>水泥砂浆楼地面</t>
    <phoneticPr fontId="3" type="noConversion"/>
  </si>
  <si>
    <t>垫层（6cm商品砼找平）</t>
    <phoneticPr fontId="3" type="noConversion"/>
  </si>
  <si>
    <t>天棚抹灰</t>
    <phoneticPr fontId="3" type="noConversion"/>
  </si>
  <si>
    <t>抹灰面油漆</t>
    <phoneticPr fontId="3" type="noConversion"/>
  </si>
  <si>
    <t>铝扣板吊顶</t>
    <phoneticPr fontId="3" type="noConversion"/>
  </si>
  <si>
    <t>抹灰面刮腻子</t>
    <phoneticPr fontId="3" type="noConversion"/>
  </si>
  <si>
    <t>墙面一般抹灰（干混商品砂浆）</t>
    <phoneticPr fontId="3" type="noConversion"/>
  </si>
  <si>
    <t>墙面砂浆防水(防潮)</t>
    <phoneticPr fontId="3" type="noConversion"/>
  </si>
  <si>
    <t>块料踢脚线</t>
    <phoneticPr fontId="3" type="noConversion"/>
  </si>
  <si>
    <t>墙面装饰板（彩铝单板）</t>
    <phoneticPr fontId="3" type="noConversion"/>
  </si>
  <si>
    <t>块料墙面(灰色仿古砖墙面）</t>
    <phoneticPr fontId="3" type="noConversion"/>
  </si>
  <si>
    <t>抹灰面油漆（外墙真石漆）</t>
    <phoneticPr fontId="3" type="noConversion"/>
  </si>
  <si>
    <t>保温隔热屋面</t>
    <phoneticPr fontId="3" type="noConversion"/>
  </si>
  <si>
    <t>平面砂浆找平层</t>
    <phoneticPr fontId="3" type="noConversion"/>
  </si>
  <si>
    <t>楼(地)面砂浆防水(防潮)</t>
    <phoneticPr fontId="3" type="noConversion"/>
  </si>
  <si>
    <t>块料楼地面（地面砖）</t>
    <phoneticPr fontId="3" type="noConversion"/>
  </si>
  <si>
    <t>墙面涂膜防水</t>
    <phoneticPr fontId="3" type="noConversion"/>
  </si>
  <si>
    <t>塑钢门</t>
    <phoneticPr fontId="3" type="noConversion"/>
  </si>
  <si>
    <t>金属百叶窗</t>
    <phoneticPr fontId="3" type="noConversion"/>
  </si>
  <si>
    <t>金属防火窗</t>
    <phoneticPr fontId="3" type="noConversion"/>
  </si>
  <si>
    <t>金属(塑钢、断桥)窗</t>
    <phoneticPr fontId="3" type="noConversion"/>
  </si>
  <si>
    <t>成品隔断（蹲位隔断）</t>
    <phoneticPr fontId="3" type="noConversion"/>
  </si>
  <si>
    <t>成品隔断（小便斗隔断）</t>
    <phoneticPr fontId="3" type="noConversion"/>
  </si>
  <si>
    <t>脚手架</t>
    <phoneticPr fontId="3" type="noConversion"/>
  </si>
  <si>
    <t>平整场地</t>
    <phoneticPr fontId="3" type="noConversion"/>
  </si>
  <si>
    <t>[工作内容]
1.土石方挖填
2.场地找平
3.场内运输等，运距自行考虑
4.平整方式：人工原土打夯</t>
    <phoneticPr fontId="3" type="noConversion"/>
  </si>
  <si>
    <t>挖沟槽土方</t>
    <phoneticPr fontId="3" type="noConversion"/>
  </si>
  <si>
    <t>回填方</t>
    <phoneticPr fontId="3" type="noConversion"/>
  </si>
  <si>
    <t>机械钻孔灌注桩土(石)方</t>
    <phoneticPr fontId="3" type="noConversion"/>
  </si>
  <si>
    <t>声测管</t>
    <phoneticPr fontId="3" type="noConversion"/>
  </si>
  <si>
    <t>钢筋笼</t>
    <phoneticPr fontId="3" type="noConversion"/>
  </si>
  <si>
    <t>基层垫层</t>
    <phoneticPr fontId="3" type="noConversion"/>
  </si>
  <si>
    <t>[工作内容]
1.混凝土甲供
2.模板及支架(撑)制作、安装、拆除、堆放、运输及清理模内杂物、刷隔离剂等
3.混凝土浇筑、振捣、养护等</t>
    <phoneticPr fontId="3" type="noConversion"/>
  </si>
  <si>
    <t>机械钻孔灌注桩混凝土</t>
    <phoneticPr fontId="3" type="noConversion"/>
  </si>
  <si>
    <t>截(凿)桩头</t>
    <phoneticPr fontId="3" type="noConversion"/>
  </si>
  <si>
    <t>[工作内容]
1.截(切割)桩头
2.凿平
3.废料外运等，运距自行考虑</t>
    <phoneticPr fontId="3" type="noConversion"/>
  </si>
  <si>
    <t>m3</t>
    <phoneticPr fontId="3" type="noConversion"/>
  </si>
  <si>
    <t>矩形柱</t>
    <phoneticPr fontId="3" type="noConversion"/>
  </si>
  <si>
    <t>有梁板</t>
    <phoneticPr fontId="3" type="noConversion"/>
  </si>
  <si>
    <t>直形楼梯</t>
    <phoneticPr fontId="3" type="noConversion"/>
  </si>
  <si>
    <t>圈梁</t>
    <phoneticPr fontId="3" type="noConversion"/>
  </si>
  <si>
    <t>过梁</t>
    <phoneticPr fontId="3" type="noConversion"/>
  </si>
  <si>
    <t>空心砖墙</t>
    <phoneticPr fontId="3" type="noConversion"/>
  </si>
  <si>
    <t>砌块墙钢丝网加固</t>
    <phoneticPr fontId="3" type="noConversion"/>
  </si>
  <si>
    <t>零星砌砖（地沟）</t>
    <phoneticPr fontId="3" type="noConversion"/>
  </si>
  <si>
    <t>[工作内容]
1.砖甲供
2.砂浆制作、运输
3.砌砖、刮缝
4.材料运输等</t>
    <phoneticPr fontId="3" type="noConversion"/>
  </si>
  <si>
    <t>块料楼地面（地面砖）</t>
    <phoneticPr fontId="3" type="noConversion"/>
  </si>
  <si>
    <t>保温隔热楼地面</t>
    <phoneticPr fontId="3" type="noConversion"/>
  </si>
  <si>
    <t>块料楼地面(300*300火烧青石板）</t>
    <phoneticPr fontId="3" type="noConversion"/>
  </si>
  <si>
    <t>块料楼地面(地面砖楼地面，周长1600mm以内）</t>
    <phoneticPr fontId="3" type="noConversion"/>
  </si>
  <si>
    <t>[工作内容]
1.基层处理
2.刷基层处理剂等
3.聚胺脂防水涂料2mm。</t>
    <phoneticPr fontId="3" type="noConversion"/>
  </si>
  <si>
    <t>[工作内容]
1.基层清理
2.刮腻子等：刮成品腻子膏二遍</t>
    <phoneticPr fontId="3" type="noConversion"/>
  </si>
  <si>
    <t>墙面装饰抹灰</t>
    <phoneticPr fontId="3" type="noConversion"/>
  </si>
  <si>
    <t>墙面刮腻子</t>
    <phoneticPr fontId="3" type="noConversion"/>
  </si>
  <si>
    <t>[工作内容]
1.基层清理
2.刮成品腻子膏2遍，防水型等</t>
    <phoneticPr fontId="3" type="noConversion"/>
  </si>
  <si>
    <t>基础部分</t>
    <phoneticPr fontId="3" type="noConversion"/>
  </si>
  <si>
    <t>B</t>
    <phoneticPr fontId="3" type="noConversion"/>
  </si>
  <si>
    <t>主体部份</t>
    <phoneticPr fontId="3" type="noConversion"/>
  </si>
  <si>
    <t>C</t>
    <phoneticPr fontId="3" type="noConversion"/>
  </si>
  <si>
    <t>D</t>
    <phoneticPr fontId="3" type="noConversion"/>
  </si>
  <si>
    <t>E</t>
    <phoneticPr fontId="3" type="noConversion"/>
  </si>
  <si>
    <t>[工作内容]
1.基层清理
2.砂浆制作、运输
3.抹灰找平等</t>
    <phoneticPr fontId="3" type="noConversion"/>
  </si>
  <si>
    <t>水泥砂浆零星项目</t>
    <phoneticPr fontId="3" type="noConversion"/>
  </si>
  <si>
    <t>沟盖板、井盖板、井圈</t>
    <phoneticPr fontId="3" type="noConversion"/>
  </si>
  <si>
    <t>防滑坡道</t>
    <phoneticPr fontId="3" type="noConversion"/>
  </si>
  <si>
    <t>[工作内容]
1.基层清理
2.刮成品腻子膏2遍，防水型等</t>
    <phoneticPr fontId="3" type="noConversion"/>
  </si>
  <si>
    <t>屋面涂膜防水</t>
    <phoneticPr fontId="3" type="noConversion"/>
  </si>
  <si>
    <t>保温隔热墙面</t>
    <phoneticPr fontId="3" type="noConversion"/>
  </si>
  <si>
    <t>工程量</t>
    <phoneticPr fontId="3" type="noConversion"/>
  </si>
  <si>
    <t>计量单位</t>
    <phoneticPr fontId="3" type="noConversion"/>
  </si>
  <si>
    <t>项目特征</t>
    <phoneticPr fontId="3" type="noConversion"/>
  </si>
  <si>
    <t>项目名称</t>
    <phoneticPr fontId="3" type="noConversion"/>
  </si>
  <si>
    <t>项目编码</t>
    <phoneticPr fontId="3" type="noConversion"/>
  </si>
  <si>
    <t>序号</t>
    <phoneticPr fontId="3" type="noConversion"/>
  </si>
  <si>
    <t>m2</t>
    <phoneticPr fontId="3" type="noConversion"/>
  </si>
  <si>
    <t>A</t>
    <phoneticPr fontId="3" type="noConversion"/>
  </si>
  <si>
    <t>基础垫层</t>
    <phoneticPr fontId="3" type="noConversion"/>
  </si>
  <si>
    <t>010501003001</t>
  </si>
  <si>
    <t>独立基础</t>
    <phoneticPr fontId="3" type="noConversion"/>
  </si>
  <si>
    <t>010505008001</t>
  </si>
  <si>
    <t>零星构件</t>
    <phoneticPr fontId="3" type="noConversion"/>
  </si>
  <si>
    <t>010607005001</t>
  </si>
  <si>
    <t>[工作内容]
1.钻孔及清孔
2.灌注胶泥等</t>
  </si>
  <si>
    <t>人工平整场地（散水）</t>
  </si>
  <si>
    <t>基础垫层（排水沟）</t>
  </si>
  <si>
    <t>010507003001</t>
  </si>
  <si>
    <t>011203001001</t>
  </si>
  <si>
    <t>沟盖板</t>
    <phoneticPr fontId="3" type="noConversion"/>
  </si>
  <si>
    <t>人工平整场地（坡道）</t>
    <phoneticPr fontId="3" type="noConversion"/>
  </si>
  <si>
    <t>010507003002</t>
  </si>
  <si>
    <t>[工作内容]
1.混凝土甲供
2.挖填、运土石方、铺设垫层
3.模板及支撑制作、安装、拆除、堆放、运输及清理模内杂物、刷隔离剂等
4.混凝土浇筑、振捣、养护
5.刷防护材料、铸铁篦子等</t>
  </si>
  <si>
    <t>010101001005</t>
  </si>
  <si>
    <t>011101003001</t>
  </si>
  <si>
    <t>细石混凝土楼地面</t>
    <phoneticPr fontId="3" type="noConversion"/>
  </si>
  <si>
    <t>[工作内容]
1.基层清理
2.抹找平层
3.面层铺设
4.材料运输等</t>
  </si>
  <si>
    <t>011101005001</t>
  </si>
  <si>
    <t>自流坪楼地面</t>
    <phoneticPr fontId="3" type="noConversion"/>
  </si>
  <si>
    <t>[工作内容]
1.基层处理
2.抹找平层
3.涂界面剂
4.涂刷中层漆
5.打磨、吸尘
6.镘自流平面漆(浆)
7.拌合自流平浆料
8.铺面层等</t>
  </si>
  <si>
    <t>墙面一般抹灰</t>
    <phoneticPr fontId="3" type="noConversion"/>
  </si>
  <si>
    <t>[工作内容]
1.加气混凝土块甲供
2.基层清理、刷粘结材料
3.铺粘保温层
4.铺、刷(喷)防护材料等</t>
  </si>
  <si>
    <t>010902001001</t>
  </si>
  <si>
    <t>屋面卷材防水</t>
    <phoneticPr fontId="3" type="noConversion"/>
  </si>
  <si>
    <t>[工作内容]
1.基层处理
2.刷底油
3.铺油毡卷材、接缝等</t>
  </si>
  <si>
    <t>010803001001</t>
  </si>
  <si>
    <t>金属卷帘(闸)门</t>
  </si>
  <si>
    <t>[工作内容]
1.门甲供
2.门安装
3.启动装置、活动小门、五金安装等</t>
  </si>
  <si>
    <t>措施部份</t>
  </si>
  <si>
    <t>01B002</t>
  </si>
  <si>
    <t>E</t>
    <phoneticPr fontId="3" type="noConversion"/>
  </si>
  <si>
    <t>金属(塑钢、断桥)窗</t>
    <phoneticPr fontId="3" type="noConversion"/>
  </si>
  <si>
    <t>屋面涂膜防水</t>
    <phoneticPr fontId="3" type="noConversion"/>
  </si>
  <si>
    <t>屋面卷材防水</t>
    <phoneticPr fontId="3" type="noConversion"/>
  </si>
  <si>
    <t>平面砂浆找平层</t>
    <phoneticPr fontId="3" type="noConversion"/>
  </si>
  <si>
    <t>保温隔热屋面（浆砌加气砼块）</t>
    <phoneticPr fontId="3" type="noConversion"/>
  </si>
  <si>
    <t>外墙真石漆</t>
    <phoneticPr fontId="3" type="noConversion"/>
  </si>
  <si>
    <t>[工作内容]
1.基层清理
2.刮成品腻子膏2遍，防水型等</t>
    <phoneticPr fontId="3" type="noConversion"/>
  </si>
  <si>
    <t>墙面刮腻子</t>
    <phoneticPr fontId="3" type="noConversion"/>
  </si>
  <si>
    <t>墙面一般抹灰</t>
    <phoneticPr fontId="3" type="noConversion"/>
  </si>
  <si>
    <t>天棚抹灰</t>
    <phoneticPr fontId="3" type="noConversion"/>
  </si>
  <si>
    <t>自流坪楼地面</t>
    <phoneticPr fontId="3" type="noConversion"/>
  </si>
  <si>
    <t>细石混凝土楼地面</t>
    <phoneticPr fontId="3" type="noConversion"/>
  </si>
  <si>
    <t>楼(地)面涂膜防水</t>
    <phoneticPr fontId="3" type="noConversion"/>
  </si>
  <si>
    <t>[工作内容]
1.土石方挖填
2.场地找平
3.场内运输等，运距自行考虑
4.平整方式：人工原土打夯</t>
    <phoneticPr fontId="3" type="noConversion"/>
  </si>
  <si>
    <t>D</t>
    <phoneticPr fontId="3" type="noConversion"/>
  </si>
  <si>
    <t>电缆沟、地沟</t>
    <phoneticPr fontId="3" type="noConversion"/>
  </si>
  <si>
    <t>防滑坡道</t>
    <phoneticPr fontId="3" type="noConversion"/>
  </si>
  <si>
    <t>楼地面垫层</t>
    <phoneticPr fontId="3" type="noConversion"/>
  </si>
  <si>
    <t>[工作内容]
1.土石方挖填
2.场地找平
3.场内运输等，运距自行考虑</t>
    <phoneticPr fontId="3" type="noConversion"/>
  </si>
  <si>
    <t>人工平整场地（坡道）</t>
    <phoneticPr fontId="3" type="noConversion"/>
  </si>
  <si>
    <t>沟盖板</t>
    <phoneticPr fontId="3" type="noConversion"/>
  </si>
  <si>
    <t>零星项目一般抹灰</t>
    <phoneticPr fontId="3" type="noConversion"/>
  </si>
  <si>
    <t>散水</t>
    <phoneticPr fontId="3" type="noConversion"/>
  </si>
  <si>
    <t>其他零星</t>
    <phoneticPr fontId="3" type="noConversion"/>
  </si>
  <si>
    <t>C</t>
    <phoneticPr fontId="3" type="noConversion"/>
  </si>
  <si>
    <t>零星构件</t>
    <phoneticPr fontId="3" type="noConversion"/>
  </si>
  <si>
    <t>圈梁</t>
    <phoneticPr fontId="3" type="noConversion"/>
  </si>
  <si>
    <t>现浇构件钢筋</t>
    <phoneticPr fontId="3" type="noConversion"/>
  </si>
  <si>
    <t>悬挑板</t>
    <phoneticPr fontId="3" type="noConversion"/>
  </si>
  <si>
    <t>有梁板（C30）</t>
    <phoneticPr fontId="3" type="noConversion"/>
  </si>
  <si>
    <t>矩形柱</t>
    <phoneticPr fontId="3" type="noConversion"/>
  </si>
  <si>
    <t>主体部分</t>
    <phoneticPr fontId="3" type="noConversion"/>
  </si>
  <si>
    <t>B</t>
    <phoneticPr fontId="3" type="noConversion"/>
  </si>
  <si>
    <t>独立基础</t>
    <phoneticPr fontId="3" type="noConversion"/>
  </si>
  <si>
    <t>基础梁</t>
    <phoneticPr fontId="3" type="noConversion"/>
  </si>
  <si>
    <t>基础垫层</t>
    <phoneticPr fontId="3" type="noConversion"/>
  </si>
  <si>
    <t>[工作内容]
1.运输，运距自行考虑
2.回填
3.压实等
4.回填方式：人工</t>
    <phoneticPr fontId="3" type="noConversion"/>
  </si>
  <si>
    <t>回填方</t>
    <phoneticPr fontId="3" type="noConversion"/>
  </si>
  <si>
    <t>[工作内容]
1.排地表水
2.土石方开挖
3.围护(挡土板)及拆除
4.基底钎探
5.场内运输等，运距自行考虑
6.开挖方式：综合考虑</t>
    <phoneticPr fontId="3" type="noConversion"/>
  </si>
  <si>
    <t>挖沟槽土方</t>
    <phoneticPr fontId="3" type="noConversion"/>
  </si>
  <si>
    <t>[工作内容]
1.土石方挖填
2.场地找平
3.场内运输等，运距自行考虑
4.平整方式：机械</t>
    <phoneticPr fontId="3" type="noConversion"/>
  </si>
  <si>
    <t>平整场地</t>
    <phoneticPr fontId="3" type="noConversion"/>
  </si>
  <si>
    <t>基础部分</t>
    <phoneticPr fontId="3" type="noConversion"/>
  </si>
  <si>
    <t>A</t>
    <phoneticPr fontId="3" type="noConversion"/>
  </si>
  <si>
    <t>基础部份</t>
  </si>
  <si>
    <t>010501004001</t>
  </si>
  <si>
    <t>满堂基础</t>
    <phoneticPr fontId="3" type="noConversion"/>
  </si>
  <si>
    <t>[工作内容]
1.混凝土甲供
2.模板及支撑制作、安装、拆除、堆放、运输及清理模内杂物、刷隔离剂等
3.混凝土浇筑、振捣、养护等</t>
    <phoneticPr fontId="3" type="noConversion"/>
  </si>
  <si>
    <t>010504001001</t>
  </si>
  <si>
    <t>直形墙</t>
    <phoneticPr fontId="3" type="noConversion"/>
  </si>
  <si>
    <t>010510003001</t>
  </si>
  <si>
    <t>010902008001</t>
  </si>
  <si>
    <t>屋面变形缝</t>
    <phoneticPr fontId="3" type="noConversion"/>
  </si>
  <si>
    <t>[工作内容]
1.清缝
2.填塞防水材料
3.止水带安装
4.盖缝制作、安装
5.刷防护材料等</t>
  </si>
  <si>
    <t>010903004001</t>
  </si>
  <si>
    <t>墙面变形缝</t>
    <phoneticPr fontId="3" type="noConversion"/>
  </si>
  <si>
    <t>010606008001</t>
  </si>
  <si>
    <t>钢梯</t>
    <phoneticPr fontId="3" type="noConversion"/>
  </si>
  <si>
    <t>[工作内容]
1.制作
2.运输
3.拼装
4.安装
5.探伤
6.油漆等</t>
  </si>
  <si>
    <t>其他零星</t>
  </si>
  <si>
    <t>散水、坡道（砼排水坡）</t>
    <phoneticPr fontId="3" type="noConversion"/>
  </si>
  <si>
    <t>011108004001</t>
  </si>
  <si>
    <t>水泥砂浆零星项目（砖地沟）</t>
    <phoneticPr fontId="3" type="noConversion"/>
  </si>
  <si>
    <t>011108004002</t>
  </si>
  <si>
    <t>[工作内容]
1.清理基层
2.抹找平层
3.抹面层
4.材料运输等</t>
  </si>
  <si>
    <t>010101001006</t>
  </si>
  <si>
    <t>[工作内容]
1.土石方挖填
2.场地找平
3.场内运输等，运距自行考虑
4.平场方式：人工原土打夯</t>
    <phoneticPr fontId="3" type="noConversion"/>
  </si>
  <si>
    <t>011101003003</t>
  </si>
  <si>
    <t>011101005002</t>
  </si>
  <si>
    <t>满刮腻子</t>
    <phoneticPr fontId="3" type="noConversion"/>
  </si>
  <si>
    <t>011003003002</t>
  </si>
  <si>
    <t>防腐涂料</t>
    <phoneticPr fontId="3" type="noConversion"/>
  </si>
  <si>
    <t>[工作内容]
1.基层清理
2.刮腻子
3.刷涂料等</t>
  </si>
  <si>
    <t>011406001003</t>
  </si>
  <si>
    <t>010802003001</t>
  </si>
  <si>
    <t>钢质防火门</t>
    <phoneticPr fontId="3" type="noConversion"/>
  </si>
  <si>
    <t>[工作内容]
1.门甲供
2.门安装、五金安装
3.玻璃安装</t>
  </si>
  <si>
    <t>单项工程名称</t>
    <phoneticPr fontId="3" type="noConversion"/>
  </si>
  <si>
    <t>下浮比例（%）</t>
    <phoneticPr fontId="3" type="noConversion"/>
  </si>
  <si>
    <t>G65包茂高速公路重庆段板溪停车区工程
房屋建筑工程劳务分包竞争性比选工程量清单汇总表</t>
    <phoneticPr fontId="3" type="noConversion"/>
  </si>
  <si>
    <t>G65包茂高速公路重庆段板溪停车区工程
房屋建筑工程劳务分包综合服务站工程分项报价表</t>
    <phoneticPr fontId="3" type="noConversion"/>
  </si>
  <si>
    <t>G65包茂高速公路重庆段板溪停车区工程
房屋建筑工程劳务分包消防水泵工程分项报价表</t>
    <phoneticPr fontId="3" type="noConversion"/>
  </si>
  <si>
    <t>报价金额（元）</t>
    <phoneticPr fontId="3" type="noConversion"/>
  </si>
  <si>
    <t>暂估价（元）</t>
    <phoneticPr fontId="3" type="noConversion"/>
  </si>
  <si>
    <t>序号</t>
    <phoneticPr fontId="3" type="noConversion"/>
  </si>
  <si>
    <t>限价金额（元）</t>
    <phoneticPr fontId="3" type="noConversion"/>
  </si>
  <si>
    <t>报价金额（元）</t>
    <phoneticPr fontId="3" type="noConversion"/>
  </si>
  <si>
    <t>其中</t>
    <phoneticPr fontId="3" type="noConversion"/>
  </si>
  <si>
    <t>安全文明施工费（元）</t>
    <phoneticPr fontId="3" type="noConversion"/>
  </si>
  <si>
    <t>综合服务站工程</t>
    <phoneticPr fontId="3" type="noConversion"/>
  </si>
  <si>
    <t>汽修间工程</t>
    <phoneticPr fontId="3" type="noConversion"/>
  </si>
  <si>
    <t>消防水泵房工程</t>
    <phoneticPr fontId="3" type="noConversion"/>
  </si>
  <si>
    <t>合计</t>
    <phoneticPr fontId="3" type="noConversion"/>
  </si>
  <si>
    <t>暂列金额</t>
    <phoneticPr fontId="3" type="noConversion"/>
  </si>
  <si>
    <t>G65包茂高速公路重庆段板溪停车区工程
房屋建筑工程劳务分包汽修间工程分项报价表</t>
    <phoneticPr fontId="3" type="noConversion"/>
  </si>
  <si>
    <t>限价金额（元）</t>
    <phoneticPr fontId="3" type="noConversion"/>
  </si>
  <si>
    <t>限价单价</t>
    <phoneticPr fontId="3" type="noConversion"/>
  </si>
  <si>
    <t>限价合价</t>
    <phoneticPr fontId="3" type="noConversion"/>
  </si>
  <si>
    <t>报价单价</t>
    <phoneticPr fontId="3" type="noConversion"/>
  </si>
  <si>
    <t>报价合价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</si>
</sst>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_ "/>
  </numFmts>
  <fonts count="7">
    <font>
      <sz val="9"/>
      <color theme="1"/>
      <name val="??"/>
      <charset val="134"/>
      <scheme val="minor"/>
    </font>
    <font>
      <sz val="9"/>
      <name val="宋体"/>
      <family val="3"/>
      <charset val="134"/>
    </font>
    <font>
      <sz val="9"/>
      <color theme="1"/>
      <name val="??"/>
      <charset val="134"/>
      <scheme val="minor"/>
    </font>
    <font>
      <sz val="9"/>
      <name val="??"/>
      <charset val="134"/>
      <scheme val="minor"/>
    </font>
    <font>
      <sz val="16"/>
      <color theme="1"/>
      <name val="??"/>
      <charset val="134"/>
      <scheme val="minor"/>
    </font>
    <font>
      <sz val="9"/>
      <color theme="1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">
    <xf numFmtId="0" fontId="0" fillId="0" borderId="0" xfId="0" applyAlignment="1"/>
    <xf numFmtId="0" fontId="0" fillId="0" borderId="0" xfId="0" applyFill="1" applyAlignment="1"/>
    <xf numFmtId="176" fontId="0" fillId="0" borderId="0" xfId="0" applyNumberFormat="1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righ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right" vertical="center" wrapText="1"/>
    </xf>
    <xf numFmtId="0" fontId="1" fillId="0" borderId="1" xfId="1" applyFont="1" applyFill="1" applyBorder="1" applyAlignment="1">
      <alignment vertical="center" wrapText="1"/>
    </xf>
    <xf numFmtId="176" fontId="1" fillId="2" borderId="1" xfId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1" fillId="2" borderId="1" xfId="1" quotePrefix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177" fontId="0" fillId="0" borderId="0" xfId="0" applyNumberFormat="1" applyAlignment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21"/>
  <sheetViews>
    <sheetView tabSelected="1" workbookViewId="0">
      <selection activeCell="D4" sqref="D4:D6"/>
    </sheetView>
  </sheetViews>
  <sheetFormatPr defaultColWidth="9" defaultRowHeight="10.8"/>
  <cols>
    <col min="1" max="1" width="11.625" customWidth="1"/>
    <col min="2" max="2" width="41.75" customWidth="1"/>
    <col min="3" max="7" width="22.125" customWidth="1"/>
  </cols>
  <sheetData>
    <row r="1" spans="1:7" ht="51" customHeight="1">
      <c r="A1" s="21" t="s">
        <v>375</v>
      </c>
      <c r="B1" s="21"/>
      <c r="C1" s="21"/>
      <c r="D1" s="21"/>
      <c r="E1" s="21"/>
      <c r="F1" s="21"/>
      <c r="G1" s="21"/>
    </row>
    <row r="2" spans="1:7" ht="27.6" customHeight="1">
      <c r="A2" s="20" t="s">
        <v>380</v>
      </c>
      <c r="B2" s="20" t="s">
        <v>373</v>
      </c>
      <c r="C2" s="20" t="s">
        <v>381</v>
      </c>
      <c r="D2" s="20" t="s">
        <v>374</v>
      </c>
      <c r="E2" s="20" t="s">
        <v>382</v>
      </c>
      <c r="F2" s="20" t="s">
        <v>383</v>
      </c>
      <c r="G2" s="20"/>
    </row>
    <row r="3" spans="1:7" ht="27.6" customHeight="1">
      <c r="A3" s="20"/>
      <c r="B3" s="20"/>
      <c r="C3" s="20"/>
      <c r="D3" s="20"/>
      <c r="E3" s="20"/>
      <c r="F3" s="5" t="s">
        <v>384</v>
      </c>
      <c r="G3" s="5" t="s">
        <v>379</v>
      </c>
    </row>
    <row r="4" spans="1:7" ht="27.6" customHeight="1">
      <c r="A4" s="5">
        <v>1</v>
      </c>
      <c r="B4" s="5" t="s">
        <v>385</v>
      </c>
      <c r="C4" s="6">
        <f>综合服务站工程!H85</f>
        <v>1683594.55</v>
      </c>
      <c r="D4" s="22"/>
      <c r="E4" s="6">
        <f>综合服务站工程!K85</f>
        <v>1683594.55</v>
      </c>
      <c r="F4" s="6">
        <f>C4*0.02</f>
        <v>33671.891000000003</v>
      </c>
      <c r="G4" s="5"/>
    </row>
    <row r="5" spans="1:7" ht="27.6" customHeight="1">
      <c r="A5" s="5">
        <v>2</v>
      </c>
      <c r="B5" s="5" t="s">
        <v>386</v>
      </c>
      <c r="C5" s="6">
        <f>汽修间工程!H54</f>
        <v>108701.59450000001</v>
      </c>
      <c r="D5" s="23"/>
      <c r="E5" s="6">
        <f>汽修间工程!K54</f>
        <v>108701.59450000001</v>
      </c>
      <c r="F5" s="6">
        <f>C5*0.02</f>
        <v>2174.0318900000002</v>
      </c>
      <c r="G5" s="5"/>
    </row>
    <row r="6" spans="1:7" ht="27.6" customHeight="1">
      <c r="A6" s="5">
        <v>3</v>
      </c>
      <c r="B6" s="5" t="s">
        <v>387</v>
      </c>
      <c r="C6" s="6">
        <f>消防水泵房工程!H61</f>
        <v>295049.26999999996</v>
      </c>
      <c r="D6" s="24"/>
      <c r="E6" s="6">
        <f>消防水泵房工程!K61</f>
        <v>295049.26999999996</v>
      </c>
      <c r="F6" s="6">
        <f>C6*0.02</f>
        <v>5900.9853999999996</v>
      </c>
      <c r="G6" s="5"/>
    </row>
    <row r="7" spans="1:7" ht="27.6" customHeight="1">
      <c r="A7" s="5">
        <v>4</v>
      </c>
      <c r="B7" s="5" t="s">
        <v>389</v>
      </c>
      <c r="C7" s="6">
        <f>(C4+C5+C6)*0.05</f>
        <v>104367.27072500001</v>
      </c>
      <c r="D7" s="5"/>
      <c r="E7" s="6">
        <f>(C4+C5+C6)*0.05</f>
        <v>104367.27072500001</v>
      </c>
      <c r="F7" s="6"/>
      <c r="G7" s="5"/>
    </row>
    <row r="8" spans="1:7" ht="27.6" customHeight="1">
      <c r="A8" s="20" t="s">
        <v>388</v>
      </c>
      <c r="B8" s="20"/>
      <c r="C8" s="6">
        <f>SUM(C4:C7)</f>
        <v>2191712.6852250001</v>
      </c>
      <c r="D8" s="5"/>
      <c r="E8" s="6">
        <f>SUM(E4:E7)</f>
        <v>2191712.6852250001</v>
      </c>
      <c r="F8" s="6">
        <f>F4+F5+F6</f>
        <v>41746.908289999999</v>
      </c>
      <c r="G8" s="5"/>
    </row>
    <row r="9" spans="1:7" ht="27.6" customHeight="1"/>
    <row r="10" spans="1:7" ht="27.6" customHeight="1">
      <c r="C10" s="2"/>
    </row>
    <row r="11" spans="1:7" ht="27.6" customHeight="1">
      <c r="C11" s="2"/>
    </row>
    <row r="12" spans="1:7" ht="27.6" customHeight="1"/>
    <row r="13" spans="1:7" ht="27.6" customHeight="1"/>
    <row r="14" spans="1:7" ht="27.6" customHeight="1"/>
    <row r="15" spans="1:7" ht="27.6" customHeight="1"/>
    <row r="16" spans="1:7" ht="27.6" customHeight="1"/>
    <row r="17" ht="27.6" customHeight="1"/>
    <row r="18" ht="27.6" customHeight="1"/>
    <row r="19" ht="27.6" customHeight="1"/>
    <row r="20" ht="27.6" customHeight="1"/>
    <row r="21" ht="27.6" customHeight="1"/>
  </sheetData>
  <sheetProtection password="BDFF" sheet="1" objects="1" scenarios="1" selectLockedCells="1"/>
  <mergeCells count="9">
    <mergeCell ref="A2:A3"/>
    <mergeCell ref="A1:G1"/>
    <mergeCell ref="A8:B8"/>
    <mergeCell ref="D4:D6"/>
    <mergeCell ref="F2:G2"/>
    <mergeCell ref="E2:E3"/>
    <mergeCell ref="D2:D3"/>
    <mergeCell ref="C2:C3"/>
    <mergeCell ref="B2:B3"/>
  </mergeCells>
  <phoneticPr fontId="3" type="noConversion"/>
  <printOptions horizontalCentered="1"/>
  <pageMargins left="0.19975000000000001" right="0.19975000000000001" top="0.59375" bottom="0" header="0.59375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K94"/>
  <sheetViews>
    <sheetView workbookViewId="0">
      <selection activeCell="I81" sqref="I81"/>
    </sheetView>
  </sheetViews>
  <sheetFormatPr defaultColWidth="9" defaultRowHeight="10.8"/>
  <cols>
    <col min="1" max="1" width="6.875" customWidth="1"/>
    <col min="2" max="2" width="15.625" customWidth="1"/>
    <col min="3" max="3" width="17.125" customWidth="1"/>
    <col min="4" max="4" width="31.125" customWidth="1"/>
    <col min="5" max="5" width="9.125" customWidth="1"/>
    <col min="6" max="6" width="12.125" customWidth="1"/>
    <col min="7" max="11" width="14.625" customWidth="1"/>
  </cols>
  <sheetData>
    <row r="1" spans="1:11" ht="51" customHeight="1">
      <c r="A1" s="27" t="s">
        <v>376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4.25" customHeight="1">
      <c r="A2" s="25" t="s">
        <v>260</v>
      </c>
      <c r="B2" s="25" t="s">
        <v>259</v>
      </c>
      <c r="C2" s="25" t="s">
        <v>258</v>
      </c>
      <c r="D2" s="25" t="s">
        <v>257</v>
      </c>
      <c r="E2" s="25" t="s">
        <v>256</v>
      </c>
      <c r="F2" s="25" t="s">
        <v>255</v>
      </c>
      <c r="G2" s="25" t="s">
        <v>391</v>
      </c>
      <c r="H2" s="25"/>
      <c r="I2" s="26" t="s">
        <v>378</v>
      </c>
      <c r="J2" s="26"/>
      <c r="K2" s="26"/>
    </row>
    <row r="3" spans="1:11" ht="17.25" customHeight="1">
      <c r="A3" s="25"/>
      <c r="B3" s="25"/>
      <c r="C3" s="25"/>
      <c r="D3" s="25"/>
      <c r="E3" s="25"/>
      <c r="F3" s="25"/>
      <c r="G3" s="7" t="s">
        <v>392</v>
      </c>
      <c r="H3" s="7" t="s">
        <v>393</v>
      </c>
      <c r="I3" s="4" t="s">
        <v>374</v>
      </c>
      <c r="J3" s="4" t="s">
        <v>394</v>
      </c>
      <c r="K3" s="4" t="s">
        <v>395</v>
      </c>
    </row>
    <row r="4" spans="1:11" ht="14.25" customHeight="1">
      <c r="A4" s="7"/>
      <c r="B4" s="7" t="s">
        <v>6</v>
      </c>
      <c r="C4" s="28" t="s">
        <v>242</v>
      </c>
      <c r="D4" s="28"/>
      <c r="E4" s="8"/>
      <c r="F4" s="8"/>
      <c r="G4" s="8"/>
      <c r="H4" s="8"/>
      <c r="I4" s="3"/>
      <c r="J4" s="3"/>
      <c r="K4" s="3"/>
    </row>
    <row r="5" spans="1:11" ht="59.25" customHeight="1">
      <c r="A5" s="7">
        <v>1</v>
      </c>
      <c r="B5" s="7" t="s">
        <v>7</v>
      </c>
      <c r="C5" s="17" t="s">
        <v>158</v>
      </c>
      <c r="D5" s="17" t="s">
        <v>161</v>
      </c>
      <c r="E5" s="7" t="s">
        <v>261</v>
      </c>
      <c r="F5" s="9">
        <v>1072</v>
      </c>
      <c r="G5" s="9">
        <v>1.5</v>
      </c>
      <c r="H5" s="9">
        <f t="shared" ref="H5:H14" si="0">ROUND(G5*F5,2)</f>
        <v>1608</v>
      </c>
      <c r="I5" s="14">
        <f>汇总表!D4</f>
        <v>0</v>
      </c>
      <c r="J5" s="15">
        <f>G5-G5*I5/100</f>
        <v>1.5</v>
      </c>
      <c r="K5" s="9">
        <f t="shared" ref="K5:K14" si="1">ROUND(F5*J5,2)</f>
        <v>1608</v>
      </c>
    </row>
    <row r="6" spans="1:11" ht="81.75" customHeight="1">
      <c r="A6" s="7">
        <v>2</v>
      </c>
      <c r="B6" s="7" t="s">
        <v>10</v>
      </c>
      <c r="C6" s="17" t="s">
        <v>213</v>
      </c>
      <c r="D6" s="17" t="s">
        <v>159</v>
      </c>
      <c r="E6" s="7" t="s">
        <v>11</v>
      </c>
      <c r="F6" s="9">
        <v>300</v>
      </c>
      <c r="G6" s="9">
        <v>9.6999999999999993</v>
      </c>
      <c r="H6" s="9">
        <f t="shared" si="0"/>
        <v>2910</v>
      </c>
      <c r="I6" s="14">
        <f>汇总表!D4</f>
        <v>0</v>
      </c>
      <c r="J6" s="15">
        <f t="shared" ref="J6:J69" si="2">G6-G6*I6/100</f>
        <v>9.6999999999999993</v>
      </c>
      <c r="K6" s="9">
        <f t="shared" si="1"/>
        <v>2910</v>
      </c>
    </row>
    <row r="7" spans="1:11" ht="59.25" customHeight="1">
      <c r="A7" s="7">
        <v>3</v>
      </c>
      <c r="B7" s="7" t="s">
        <v>12</v>
      </c>
      <c r="C7" s="17" t="s">
        <v>214</v>
      </c>
      <c r="D7" s="17" t="s">
        <v>162</v>
      </c>
      <c r="E7" s="7" t="s">
        <v>11</v>
      </c>
      <c r="F7" s="9">
        <v>603</v>
      </c>
      <c r="G7" s="9">
        <v>53.21</v>
      </c>
      <c r="H7" s="9">
        <f t="shared" si="0"/>
        <v>32085.63</v>
      </c>
      <c r="I7" s="14">
        <f>汇总表!D4</f>
        <v>0</v>
      </c>
      <c r="J7" s="15">
        <f t="shared" si="2"/>
        <v>53.21</v>
      </c>
      <c r="K7" s="9">
        <f t="shared" si="1"/>
        <v>32085.63</v>
      </c>
    </row>
    <row r="8" spans="1:11" ht="96.6" customHeight="1">
      <c r="A8" s="7">
        <v>4</v>
      </c>
      <c r="B8" s="7" t="s">
        <v>13</v>
      </c>
      <c r="C8" s="17" t="s">
        <v>215</v>
      </c>
      <c r="D8" s="17" t="s">
        <v>110</v>
      </c>
      <c r="E8" s="7" t="s">
        <v>11</v>
      </c>
      <c r="F8" s="9">
        <v>515</v>
      </c>
      <c r="G8" s="9">
        <v>506.52</v>
      </c>
      <c r="H8" s="9">
        <f t="shared" si="0"/>
        <v>260857.8</v>
      </c>
      <c r="I8" s="14">
        <f>汇总表!D4</f>
        <v>0</v>
      </c>
      <c r="J8" s="15">
        <f t="shared" si="2"/>
        <v>506.52</v>
      </c>
      <c r="K8" s="9">
        <f t="shared" si="1"/>
        <v>260857.8</v>
      </c>
    </row>
    <row r="9" spans="1:11" ht="48" customHeight="1">
      <c r="A9" s="7">
        <v>5</v>
      </c>
      <c r="B9" s="7" t="s">
        <v>14</v>
      </c>
      <c r="C9" s="17" t="s">
        <v>220</v>
      </c>
      <c r="D9" s="17" t="s">
        <v>111</v>
      </c>
      <c r="E9" s="7" t="s">
        <v>11</v>
      </c>
      <c r="F9" s="9">
        <v>164.8</v>
      </c>
      <c r="G9" s="9">
        <v>120</v>
      </c>
      <c r="H9" s="9">
        <f t="shared" si="0"/>
        <v>19776</v>
      </c>
      <c r="I9" s="14">
        <f>汇总表!D4</f>
        <v>0</v>
      </c>
      <c r="J9" s="15">
        <f t="shared" si="2"/>
        <v>120</v>
      </c>
      <c r="K9" s="9">
        <f t="shared" si="1"/>
        <v>19776</v>
      </c>
    </row>
    <row r="10" spans="1:11" ht="59.25" customHeight="1">
      <c r="A10" s="7">
        <v>6</v>
      </c>
      <c r="B10" s="7" t="s">
        <v>15</v>
      </c>
      <c r="C10" s="17" t="s">
        <v>221</v>
      </c>
      <c r="D10" s="17" t="s">
        <v>222</v>
      </c>
      <c r="E10" s="7" t="s">
        <v>223</v>
      </c>
      <c r="F10" s="9">
        <v>10.3</v>
      </c>
      <c r="G10" s="9">
        <v>286.3</v>
      </c>
      <c r="H10" s="9">
        <f t="shared" si="0"/>
        <v>2948.89</v>
      </c>
      <c r="I10" s="14">
        <f>汇总表!D4</f>
        <v>0</v>
      </c>
      <c r="J10" s="15">
        <f t="shared" si="2"/>
        <v>286.3</v>
      </c>
      <c r="K10" s="9">
        <f t="shared" si="1"/>
        <v>2948.89</v>
      </c>
    </row>
    <row r="11" spans="1:11" ht="77.400000000000006" customHeight="1">
      <c r="A11" s="7">
        <v>7</v>
      </c>
      <c r="B11" s="7" t="s">
        <v>16</v>
      </c>
      <c r="C11" s="17" t="s">
        <v>216</v>
      </c>
      <c r="D11" s="17" t="s">
        <v>112</v>
      </c>
      <c r="E11" s="7" t="s">
        <v>17</v>
      </c>
      <c r="F11" s="9">
        <v>984</v>
      </c>
      <c r="G11" s="9">
        <v>7.21</v>
      </c>
      <c r="H11" s="9">
        <f t="shared" si="0"/>
        <v>7094.64</v>
      </c>
      <c r="I11" s="14">
        <f>汇总表!D4</f>
        <v>0</v>
      </c>
      <c r="J11" s="15">
        <f t="shared" si="2"/>
        <v>7.21</v>
      </c>
      <c r="K11" s="9">
        <f t="shared" si="1"/>
        <v>7094.64</v>
      </c>
    </row>
    <row r="12" spans="1:11" ht="59.25" customHeight="1">
      <c r="A12" s="7">
        <v>8</v>
      </c>
      <c r="B12" s="7" t="s">
        <v>18</v>
      </c>
      <c r="C12" s="17" t="s">
        <v>217</v>
      </c>
      <c r="D12" s="17" t="s">
        <v>113</v>
      </c>
      <c r="E12" s="7" t="s">
        <v>19</v>
      </c>
      <c r="F12" s="9">
        <v>19.11</v>
      </c>
      <c r="G12" s="9">
        <v>1100</v>
      </c>
      <c r="H12" s="9">
        <f t="shared" si="0"/>
        <v>21021</v>
      </c>
      <c r="I12" s="14">
        <f>汇总表!D4</f>
        <v>0</v>
      </c>
      <c r="J12" s="15">
        <f t="shared" si="2"/>
        <v>1100</v>
      </c>
      <c r="K12" s="9">
        <f t="shared" si="1"/>
        <v>21021</v>
      </c>
    </row>
    <row r="13" spans="1:11" ht="81.75" customHeight="1">
      <c r="A13" s="7">
        <v>9</v>
      </c>
      <c r="B13" s="7" t="s">
        <v>20</v>
      </c>
      <c r="C13" s="17" t="s">
        <v>218</v>
      </c>
      <c r="D13" s="17" t="s">
        <v>114</v>
      </c>
      <c r="E13" s="7" t="s">
        <v>11</v>
      </c>
      <c r="F13" s="9">
        <v>20.9</v>
      </c>
      <c r="G13" s="11">
        <v>55.86</v>
      </c>
      <c r="H13" s="9">
        <f t="shared" si="0"/>
        <v>1167.47</v>
      </c>
      <c r="I13" s="14">
        <f>汇总表!D4</f>
        <v>0</v>
      </c>
      <c r="J13" s="15">
        <f t="shared" si="2"/>
        <v>55.86</v>
      </c>
      <c r="K13" s="9">
        <f t="shared" si="1"/>
        <v>1167.47</v>
      </c>
    </row>
    <row r="14" spans="1:11" ht="81.75" customHeight="1">
      <c r="A14" s="7">
        <v>10</v>
      </c>
      <c r="B14" s="7" t="s">
        <v>21</v>
      </c>
      <c r="C14" s="17" t="s">
        <v>172</v>
      </c>
      <c r="D14" s="17" t="s">
        <v>219</v>
      </c>
      <c r="E14" s="7" t="s">
        <v>11</v>
      </c>
      <c r="F14" s="9">
        <v>62.3</v>
      </c>
      <c r="G14" s="9">
        <v>264.55</v>
      </c>
      <c r="H14" s="9">
        <f t="shared" si="0"/>
        <v>16481.47</v>
      </c>
      <c r="I14" s="14">
        <f>汇总表!D4</f>
        <v>0</v>
      </c>
      <c r="J14" s="15">
        <f t="shared" si="2"/>
        <v>264.55</v>
      </c>
      <c r="K14" s="9">
        <f t="shared" si="1"/>
        <v>16481.47</v>
      </c>
    </row>
    <row r="15" spans="1:11" ht="14.25" customHeight="1">
      <c r="A15" s="7"/>
      <c r="B15" s="7" t="s">
        <v>243</v>
      </c>
      <c r="C15" s="28" t="s">
        <v>244</v>
      </c>
      <c r="D15" s="28"/>
      <c r="E15" s="8"/>
      <c r="F15" s="8"/>
      <c r="G15" s="8"/>
      <c r="H15" s="9"/>
      <c r="I15" s="14"/>
      <c r="J15" s="15"/>
      <c r="K15" s="9"/>
    </row>
    <row r="16" spans="1:11" ht="81.75" customHeight="1">
      <c r="A16" s="7">
        <v>1</v>
      </c>
      <c r="B16" s="7" t="s">
        <v>22</v>
      </c>
      <c r="C16" s="17" t="s">
        <v>224</v>
      </c>
      <c r="D16" s="17" t="s">
        <v>115</v>
      </c>
      <c r="E16" s="7" t="s">
        <v>11</v>
      </c>
      <c r="F16" s="9">
        <v>78.8</v>
      </c>
      <c r="G16" s="9">
        <v>419.61</v>
      </c>
      <c r="H16" s="9">
        <f t="shared" ref="H16:H28" si="3">ROUND(G16*F16,2)</f>
        <v>33065.269999999997</v>
      </c>
      <c r="I16" s="14">
        <f>汇总表!D4</f>
        <v>0</v>
      </c>
      <c r="J16" s="15">
        <f t="shared" si="2"/>
        <v>419.61</v>
      </c>
      <c r="K16" s="9">
        <f t="shared" ref="K16:K28" si="4">ROUND(F16*J16,2)</f>
        <v>33065.269999999997</v>
      </c>
    </row>
    <row r="17" spans="1:11" ht="81.599999999999994" customHeight="1">
      <c r="A17" s="7">
        <v>2</v>
      </c>
      <c r="B17" s="7" t="s">
        <v>23</v>
      </c>
      <c r="C17" s="17" t="s">
        <v>225</v>
      </c>
      <c r="D17" s="17" t="s">
        <v>115</v>
      </c>
      <c r="E17" s="7" t="s">
        <v>11</v>
      </c>
      <c r="F17" s="9">
        <v>304.60000000000002</v>
      </c>
      <c r="G17" s="9">
        <v>407.21</v>
      </c>
      <c r="H17" s="9">
        <f t="shared" si="3"/>
        <v>124036.17</v>
      </c>
      <c r="I17" s="14">
        <f>汇总表!D4</f>
        <v>0</v>
      </c>
      <c r="J17" s="15">
        <f t="shared" si="2"/>
        <v>407.21</v>
      </c>
      <c r="K17" s="9">
        <f t="shared" si="4"/>
        <v>124036.17</v>
      </c>
    </row>
    <row r="18" spans="1:11" ht="81.75" customHeight="1">
      <c r="A18" s="7">
        <v>3</v>
      </c>
      <c r="B18" s="7" t="s">
        <v>25</v>
      </c>
      <c r="C18" s="17" t="s">
        <v>226</v>
      </c>
      <c r="D18" s="17" t="s">
        <v>115</v>
      </c>
      <c r="E18" s="7" t="s">
        <v>9</v>
      </c>
      <c r="F18" s="9">
        <v>46.3</v>
      </c>
      <c r="G18" s="9">
        <v>70</v>
      </c>
      <c r="H18" s="9">
        <f t="shared" si="3"/>
        <v>3241</v>
      </c>
      <c r="I18" s="14">
        <f>汇总表!D4</f>
        <v>0</v>
      </c>
      <c r="J18" s="15">
        <f t="shared" si="2"/>
        <v>70</v>
      </c>
      <c r="K18" s="9">
        <f t="shared" si="4"/>
        <v>3241</v>
      </c>
    </row>
    <row r="19" spans="1:11" ht="59.25" customHeight="1">
      <c r="A19" s="7">
        <v>4</v>
      </c>
      <c r="B19" s="7" t="s">
        <v>27</v>
      </c>
      <c r="C19" s="17" t="s">
        <v>173</v>
      </c>
      <c r="D19" s="17" t="s">
        <v>116</v>
      </c>
      <c r="E19" s="7" t="s">
        <v>19</v>
      </c>
      <c r="F19" s="9">
        <v>69.12</v>
      </c>
      <c r="G19" s="9">
        <v>1051.77</v>
      </c>
      <c r="H19" s="9">
        <f t="shared" si="3"/>
        <v>72698.34</v>
      </c>
      <c r="I19" s="14">
        <f>汇总表!D4</f>
        <v>0</v>
      </c>
      <c r="J19" s="15">
        <f t="shared" si="2"/>
        <v>1051.77</v>
      </c>
      <c r="K19" s="9">
        <f t="shared" si="4"/>
        <v>72698.34</v>
      </c>
    </row>
    <row r="20" spans="1:11" ht="81.75" customHeight="1">
      <c r="A20" s="7">
        <v>5</v>
      </c>
      <c r="B20" s="7" t="s">
        <v>28</v>
      </c>
      <c r="C20" s="17" t="s">
        <v>174</v>
      </c>
      <c r="D20" s="17" t="s">
        <v>115</v>
      </c>
      <c r="E20" s="7" t="s">
        <v>11</v>
      </c>
      <c r="F20" s="9">
        <v>15.1</v>
      </c>
      <c r="G20" s="9">
        <v>456</v>
      </c>
      <c r="H20" s="9">
        <f t="shared" si="3"/>
        <v>6885.6</v>
      </c>
      <c r="I20" s="14">
        <f>汇总表!D4</f>
        <v>0</v>
      </c>
      <c r="J20" s="15">
        <f t="shared" si="2"/>
        <v>456</v>
      </c>
      <c r="K20" s="9">
        <f t="shared" si="4"/>
        <v>6885.6</v>
      </c>
    </row>
    <row r="21" spans="1:11" ht="81.75" customHeight="1">
      <c r="A21" s="7">
        <v>6</v>
      </c>
      <c r="B21" s="7" t="s">
        <v>29</v>
      </c>
      <c r="C21" s="17" t="s">
        <v>227</v>
      </c>
      <c r="D21" s="17" t="s">
        <v>115</v>
      </c>
      <c r="E21" s="7" t="s">
        <v>11</v>
      </c>
      <c r="F21" s="9">
        <v>22</v>
      </c>
      <c r="G21" s="9">
        <v>524.26</v>
      </c>
      <c r="H21" s="9">
        <f t="shared" si="3"/>
        <v>11533.72</v>
      </c>
      <c r="I21" s="14">
        <f>汇总表!D4</f>
        <v>0</v>
      </c>
      <c r="J21" s="15">
        <f t="shared" si="2"/>
        <v>524.26</v>
      </c>
      <c r="K21" s="9">
        <f t="shared" si="4"/>
        <v>11533.72</v>
      </c>
    </row>
    <row r="22" spans="1:11" ht="108" customHeight="1">
      <c r="A22" s="7">
        <v>7</v>
      </c>
      <c r="B22" s="7" t="s">
        <v>30</v>
      </c>
      <c r="C22" s="17" t="s">
        <v>228</v>
      </c>
      <c r="D22" s="17" t="s">
        <v>117</v>
      </c>
      <c r="E22" s="7" t="s">
        <v>11</v>
      </c>
      <c r="F22" s="9">
        <v>7.1</v>
      </c>
      <c r="G22" s="9">
        <v>295.69</v>
      </c>
      <c r="H22" s="9">
        <f t="shared" si="3"/>
        <v>2099.4</v>
      </c>
      <c r="I22" s="14">
        <f>汇总表!D4</f>
        <v>0</v>
      </c>
      <c r="J22" s="15">
        <f t="shared" si="2"/>
        <v>295.69</v>
      </c>
      <c r="K22" s="9">
        <f t="shared" si="4"/>
        <v>2099.4</v>
      </c>
    </row>
    <row r="23" spans="1:11" ht="81.75" customHeight="1">
      <c r="A23" s="7">
        <v>8</v>
      </c>
      <c r="B23" s="7" t="s">
        <v>31</v>
      </c>
      <c r="C23" s="17" t="s">
        <v>177</v>
      </c>
      <c r="D23" s="17" t="s">
        <v>115</v>
      </c>
      <c r="E23" s="7" t="s">
        <v>11</v>
      </c>
      <c r="F23" s="9">
        <v>3.8</v>
      </c>
      <c r="G23" s="9">
        <v>992.77</v>
      </c>
      <c r="H23" s="9">
        <f t="shared" si="3"/>
        <v>3772.53</v>
      </c>
      <c r="I23" s="14">
        <f>汇总表!D4</f>
        <v>0</v>
      </c>
      <c r="J23" s="15">
        <f t="shared" si="2"/>
        <v>992.77</v>
      </c>
      <c r="K23" s="9">
        <f t="shared" si="4"/>
        <v>3772.53</v>
      </c>
    </row>
    <row r="24" spans="1:11" ht="81.75" customHeight="1">
      <c r="A24" s="7">
        <v>9</v>
      </c>
      <c r="B24" s="7" t="s">
        <v>32</v>
      </c>
      <c r="C24" s="17" t="s">
        <v>178</v>
      </c>
      <c r="D24" s="17" t="s">
        <v>118</v>
      </c>
      <c r="E24" s="7" t="s">
        <v>11</v>
      </c>
      <c r="F24" s="9">
        <v>39.299999999999997</v>
      </c>
      <c r="G24" s="9">
        <v>298.81</v>
      </c>
      <c r="H24" s="9">
        <f t="shared" si="3"/>
        <v>11743.23</v>
      </c>
      <c r="I24" s="14">
        <f>汇总表!D4</f>
        <v>0</v>
      </c>
      <c r="J24" s="15">
        <f t="shared" si="2"/>
        <v>298.81</v>
      </c>
      <c r="K24" s="9">
        <f t="shared" si="4"/>
        <v>11743.23</v>
      </c>
    </row>
    <row r="25" spans="1:11" ht="81.75" customHeight="1">
      <c r="A25" s="7">
        <v>10</v>
      </c>
      <c r="B25" s="7" t="s">
        <v>34</v>
      </c>
      <c r="C25" s="17" t="s">
        <v>229</v>
      </c>
      <c r="D25" s="17" t="s">
        <v>119</v>
      </c>
      <c r="E25" s="7" t="s">
        <v>11</v>
      </c>
      <c r="F25" s="9">
        <v>235.1</v>
      </c>
      <c r="G25" s="9">
        <v>375.99</v>
      </c>
      <c r="H25" s="9">
        <f t="shared" si="3"/>
        <v>88395.25</v>
      </c>
      <c r="I25" s="14">
        <f>汇总表!D4</f>
        <v>0</v>
      </c>
      <c r="J25" s="15">
        <f t="shared" si="2"/>
        <v>375.99</v>
      </c>
      <c r="K25" s="9">
        <f t="shared" si="4"/>
        <v>88395.25</v>
      </c>
    </row>
    <row r="26" spans="1:11" ht="43.8" customHeight="1">
      <c r="A26" s="7">
        <v>11</v>
      </c>
      <c r="B26" s="7" t="s">
        <v>36</v>
      </c>
      <c r="C26" s="17" t="s">
        <v>164</v>
      </c>
      <c r="D26" s="18" t="s">
        <v>120</v>
      </c>
      <c r="E26" s="10" t="s">
        <v>19</v>
      </c>
      <c r="F26" s="11">
        <v>0.69</v>
      </c>
      <c r="G26" s="11">
        <v>6638.44</v>
      </c>
      <c r="H26" s="9">
        <f t="shared" si="3"/>
        <v>4580.5200000000004</v>
      </c>
      <c r="I26" s="14">
        <f>汇总表!D4</f>
        <v>0</v>
      </c>
      <c r="J26" s="15">
        <f t="shared" si="2"/>
        <v>6638.44</v>
      </c>
      <c r="K26" s="9">
        <f t="shared" si="4"/>
        <v>4580.5200000000004</v>
      </c>
    </row>
    <row r="27" spans="1:11" ht="59.25" customHeight="1">
      <c r="A27" s="7">
        <v>12</v>
      </c>
      <c r="B27" s="7" t="s">
        <v>38</v>
      </c>
      <c r="C27" s="17" t="s">
        <v>230</v>
      </c>
      <c r="D27" s="17" t="s">
        <v>122</v>
      </c>
      <c r="E27" s="7" t="s">
        <v>9</v>
      </c>
      <c r="F27" s="9">
        <v>1271</v>
      </c>
      <c r="G27" s="9">
        <v>6.18</v>
      </c>
      <c r="H27" s="9">
        <f t="shared" si="3"/>
        <v>7854.78</v>
      </c>
      <c r="I27" s="14">
        <f>汇总表!D4</f>
        <v>0</v>
      </c>
      <c r="J27" s="15">
        <f t="shared" si="2"/>
        <v>6.18</v>
      </c>
      <c r="K27" s="9">
        <f t="shared" si="4"/>
        <v>7854.78</v>
      </c>
    </row>
    <row r="28" spans="1:11" ht="48" customHeight="1">
      <c r="A28" s="7">
        <v>13</v>
      </c>
      <c r="B28" s="7" t="s">
        <v>39</v>
      </c>
      <c r="C28" s="17" t="s">
        <v>40</v>
      </c>
      <c r="D28" s="17" t="s">
        <v>41</v>
      </c>
      <c r="E28" s="7" t="s">
        <v>42</v>
      </c>
      <c r="F28" s="9">
        <v>444</v>
      </c>
      <c r="G28" s="9">
        <v>7.06</v>
      </c>
      <c r="H28" s="9">
        <f t="shared" si="3"/>
        <v>3134.64</v>
      </c>
      <c r="I28" s="14">
        <f>汇总表!D4</f>
        <v>0</v>
      </c>
      <c r="J28" s="15">
        <f t="shared" si="2"/>
        <v>7.06</v>
      </c>
      <c r="K28" s="9">
        <f t="shared" si="4"/>
        <v>3134.64</v>
      </c>
    </row>
    <row r="29" spans="1:11" ht="14.25" customHeight="1">
      <c r="A29" s="7"/>
      <c r="B29" s="7" t="s">
        <v>245</v>
      </c>
      <c r="C29" s="28" t="s">
        <v>43</v>
      </c>
      <c r="D29" s="28"/>
      <c r="E29" s="8"/>
      <c r="F29" s="8"/>
      <c r="G29" s="8"/>
      <c r="H29" s="9"/>
      <c r="I29" s="14"/>
      <c r="J29" s="15"/>
      <c r="K29" s="9"/>
    </row>
    <row r="30" spans="1:11" ht="59.25" customHeight="1">
      <c r="A30" s="7">
        <v>1</v>
      </c>
      <c r="B30" s="7" t="s">
        <v>44</v>
      </c>
      <c r="C30" s="17" t="s">
        <v>158</v>
      </c>
      <c r="D30" s="17" t="s">
        <v>160</v>
      </c>
      <c r="E30" s="7" t="s">
        <v>9</v>
      </c>
      <c r="F30" s="9">
        <v>283</v>
      </c>
      <c r="G30" s="11">
        <v>4.22</v>
      </c>
      <c r="H30" s="9">
        <f t="shared" ref="H30:H39" si="5">ROUND(G30*F30,2)</f>
        <v>1194.26</v>
      </c>
      <c r="I30" s="14">
        <f>汇总表!D4</f>
        <v>0</v>
      </c>
      <c r="J30" s="15">
        <f t="shared" si="2"/>
        <v>4.22</v>
      </c>
      <c r="K30" s="9">
        <f t="shared" ref="K30:K39" si="6">ROUND(F30*J30,2)</f>
        <v>1194.26</v>
      </c>
    </row>
    <row r="31" spans="1:11" ht="81.75" customHeight="1">
      <c r="A31" s="7">
        <v>2</v>
      </c>
      <c r="B31" s="7" t="s">
        <v>45</v>
      </c>
      <c r="C31" s="17" t="s">
        <v>171</v>
      </c>
      <c r="D31" s="17" t="s">
        <v>114</v>
      </c>
      <c r="E31" s="7" t="s">
        <v>11</v>
      </c>
      <c r="F31" s="9">
        <v>32.1</v>
      </c>
      <c r="G31" s="11">
        <v>55.86</v>
      </c>
      <c r="H31" s="9">
        <f t="shared" si="5"/>
        <v>1793.11</v>
      </c>
      <c r="I31" s="14">
        <f>汇总表!D4</f>
        <v>0</v>
      </c>
      <c r="J31" s="15">
        <f t="shared" si="2"/>
        <v>55.86</v>
      </c>
      <c r="K31" s="9">
        <f t="shared" si="6"/>
        <v>1793.11</v>
      </c>
    </row>
    <row r="32" spans="1:11" s="1" customFormat="1" ht="81.75" customHeight="1">
      <c r="A32" s="7">
        <v>3</v>
      </c>
      <c r="B32" s="10" t="s">
        <v>46</v>
      </c>
      <c r="C32" s="18" t="s">
        <v>179</v>
      </c>
      <c r="D32" s="18" t="s">
        <v>123</v>
      </c>
      <c r="E32" s="10" t="s">
        <v>11</v>
      </c>
      <c r="F32" s="11">
        <v>43</v>
      </c>
      <c r="G32" s="11">
        <v>196</v>
      </c>
      <c r="H32" s="11">
        <f t="shared" si="5"/>
        <v>8428</v>
      </c>
      <c r="I32" s="14">
        <f>汇总表!D4</f>
        <v>0</v>
      </c>
      <c r="J32" s="15">
        <f t="shared" si="2"/>
        <v>196</v>
      </c>
      <c r="K32" s="9">
        <f t="shared" si="6"/>
        <v>8428</v>
      </c>
    </row>
    <row r="33" spans="1:11" ht="70.5" customHeight="1">
      <c r="A33" s="7">
        <v>4</v>
      </c>
      <c r="B33" s="7" t="s">
        <v>47</v>
      </c>
      <c r="C33" s="17" t="s">
        <v>165</v>
      </c>
      <c r="D33" s="17" t="s">
        <v>124</v>
      </c>
      <c r="E33" s="7" t="s">
        <v>9</v>
      </c>
      <c r="F33" s="9">
        <v>97.4</v>
      </c>
      <c r="G33" s="9">
        <v>318.77999999999997</v>
      </c>
      <c r="H33" s="9">
        <f t="shared" si="5"/>
        <v>31049.17</v>
      </c>
      <c r="I33" s="14">
        <f>汇总表!D4</f>
        <v>0</v>
      </c>
      <c r="J33" s="15">
        <f t="shared" si="2"/>
        <v>318.77999999999997</v>
      </c>
      <c r="K33" s="9">
        <f t="shared" si="6"/>
        <v>31049.17</v>
      </c>
    </row>
    <row r="34" spans="1:11" ht="70.5" customHeight="1">
      <c r="A34" s="7">
        <v>5</v>
      </c>
      <c r="B34" s="7" t="s">
        <v>48</v>
      </c>
      <c r="C34" s="17" t="s">
        <v>231</v>
      </c>
      <c r="D34" s="17" t="s">
        <v>232</v>
      </c>
      <c r="E34" s="7" t="s">
        <v>11</v>
      </c>
      <c r="F34" s="9">
        <v>34.700000000000003</v>
      </c>
      <c r="G34" s="9">
        <v>198.02</v>
      </c>
      <c r="H34" s="9">
        <f t="shared" si="5"/>
        <v>6871.29</v>
      </c>
      <c r="I34" s="14">
        <f>汇总表!D4</f>
        <v>0</v>
      </c>
      <c r="J34" s="15">
        <f t="shared" si="2"/>
        <v>198.02</v>
      </c>
      <c r="K34" s="9">
        <f t="shared" si="6"/>
        <v>6871.29</v>
      </c>
    </row>
    <row r="35" spans="1:11" ht="115.5" customHeight="1">
      <c r="A35" s="7">
        <v>6</v>
      </c>
      <c r="B35" s="7" t="s">
        <v>49</v>
      </c>
      <c r="C35" s="17" t="s">
        <v>166</v>
      </c>
      <c r="D35" s="17" t="s">
        <v>125</v>
      </c>
      <c r="E35" s="7" t="s">
        <v>9</v>
      </c>
      <c r="F35" s="9">
        <v>86</v>
      </c>
      <c r="G35" s="9">
        <v>17.39</v>
      </c>
      <c r="H35" s="9">
        <f t="shared" si="5"/>
        <v>1495.54</v>
      </c>
      <c r="I35" s="14">
        <f>汇总表!D4</f>
        <v>0</v>
      </c>
      <c r="J35" s="15">
        <f t="shared" si="2"/>
        <v>17.39</v>
      </c>
      <c r="K35" s="9">
        <f t="shared" si="6"/>
        <v>1495.54</v>
      </c>
    </row>
    <row r="36" spans="1:11" ht="59.25" customHeight="1">
      <c r="A36" s="7">
        <v>7</v>
      </c>
      <c r="B36" s="7" t="s">
        <v>50</v>
      </c>
      <c r="C36" s="17" t="s">
        <v>249</v>
      </c>
      <c r="D36" s="17" t="s">
        <v>248</v>
      </c>
      <c r="E36" s="7" t="s">
        <v>9</v>
      </c>
      <c r="F36" s="9">
        <v>105</v>
      </c>
      <c r="G36" s="9">
        <v>27</v>
      </c>
      <c r="H36" s="9">
        <f t="shared" si="5"/>
        <v>2835</v>
      </c>
      <c r="I36" s="14">
        <f>汇总表!D4</f>
        <v>0</v>
      </c>
      <c r="J36" s="15">
        <f t="shared" si="2"/>
        <v>27</v>
      </c>
      <c r="K36" s="9">
        <f t="shared" si="6"/>
        <v>2835</v>
      </c>
    </row>
    <row r="37" spans="1:11" ht="104.25" customHeight="1">
      <c r="A37" s="7">
        <v>8</v>
      </c>
      <c r="B37" s="7" t="s">
        <v>51</v>
      </c>
      <c r="C37" s="17" t="s">
        <v>250</v>
      </c>
      <c r="D37" s="17" t="s">
        <v>126</v>
      </c>
      <c r="E37" s="7" t="s">
        <v>11</v>
      </c>
      <c r="F37" s="9">
        <v>75.5</v>
      </c>
      <c r="G37" s="9">
        <v>269</v>
      </c>
      <c r="H37" s="9">
        <f t="shared" si="5"/>
        <v>20309.5</v>
      </c>
      <c r="I37" s="14">
        <f>汇总表!D4</f>
        <v>0</v>
      </c>
      <c r="J37" s="15">
        <f t="shared" si="2"/>
        <v>269</v>
      </c>
      <c r="K37" s="9">
        <f t="shared" si="6"/>
        <v>20309.5</v>
      </c>
    </row>
    <row r="38" spans="1:11" ht="127.05" customHeight="1">
      <c r="A38" s="7">
        <v>9</v>
      </c>
      <c r="B38" s="16" t="s">
        <v>127</v>
      </c>
      <c r="C38" s="17" t="s">
        <v>181</v>
      </c>
      <c r="D38" s="17" t="s">
        <v>128</v>
      </c>
      <c r="E38" s="7" t="s">
        <v>9</v>
      </c>
      <c r="F38" s="9">
        <v>97.4</v>
      </c>
      <c r="G38" s="9">
        <v>250</v>
      </c>
      <c r="H38" s="9">
        <f t="shared" si="5"/>
        <v>24350</v>
      </c>
      <c r="I38" s="14">
        <f>汇总表!D4</f>
        <v>0</v>
      </c>
      <c r="J38" s="15">
        <f t="shared" si="2"/>
        <v>250</v>
      </c>
      <c r="K38" s="9">
        <f t="shared" si="6"/>
        <v>24350</v>
      </c>
    </row>
    <row r="39" spans="1:11" ht="104.25" customHeight="1">
      <c r="A39" s="7">
        <v>10</v>
      </c>
      <c r="B39" s="16" t="s">
        <v>129</v>
      </c>
      <c r="C39" s="17" t="s">
        <v>251</v>
      </c>
      <c r="D39" s="17" t="s">
        <v>130</v>
      </c>
      <c r="E39" s="7" t="s">
        <v>9</v>
      </c>
      <c r="F39" s="9">
        <v>100</v>
      </c>
      <c r="G39" s="9">
        <v>28</v>
      </c>
      <c r="H39" s="9">
        <f t="shared" si="5"/>
        <v>2800</v>
      </c>
      <c r="I39" s="14">
        <f>汇总表!D4</f>
        <v>0</v>
      </c>
      <c r="J39" s="15">
        <f t="shared" si="2"/>
        <v>28</v>
      </c>
      <c r="K39" s="9">
        <f t="shared" si="6"/>
        <v>2800</v>
      </c>
    </row>
    <row r="40" spans="1:11" ht="14.25" customHeight="1">
      <c r="A40" s="7"/>
      <c r="B40" s="7" t="s">
        <v>246</v>
      </c>
      <c r="C40" s="28" t="s">
        <v>52</v>
      </c>
      <c r="D40" s="28"/>
      <c r="E40" s="8"/>
      <c r="F40" s="8"/>
      <c r="G40" s="8"/>
      <c r="H40" s="9"/>
      <c r="I40" s="14"/>
      <c r="J40" s="15"/>
      <c r="K40" s="9"/>
    </row>
    <row r="41" spans="1:11" ht="81.75" customHeight="1">
      <c r="A41" s="7">
        <v>1</v>
      </c>
      <c r="B41" s="7" t="s">
        <v>53</v>
      </c>
      <c r="C41" s="17" t="s">
        <v>179</v>
      </c>
      <c r="D41" s="17" t="s">
        <v>123</v>
      </c>
      <c r="E41" s="7" t="s">
        <v>11</v>
      </c>
      <c r="F41" s="9">
        <v>45.8</v>
      </c>
      <c r="G41" s="9">
        <v>196</v>
      </c>
      <c r="H41" s="9">
        <f t="shared" ref="H41:H81" si="7">ROUND(G41*F41,2)</f>
        <v>8976.7999999999993</v>
      </c>
      <c r="I41" s="14">
        <f>汇总表!D4</f>
        <v>0</v>
      </c>
      <c r="J41" s="15">
        <f t="shared" si="2"/>
        <v>196</v>
      </c>
      <c r="K41" s="9">
        <f t="shared" ref="K41:K81" si="8">ROUND(F41*J41,2)</f>
        <v>8976.7999999999993</v>
      </c>
    </row>
    <row r="42" spans="1:11" ht="81.75" customHeight="1">
      <c r="A42" s="7">
        <v>2</v>
      </c>
      <c r="B42" s="7" t="s">
        <v>55</v>
      </c>
      <c r="C42" s="17" t="s">
        <v>183</v>
      </c>
      <c r="D42" s="17" t="s">
        <v>114</v>
      </c>
      <c r="E42" s="7" t="s">
        <v>11</v>
      </c>
      <c r="F42" s="9">
        <v>57.2</v>
      </c>
      <c r="G42" s="11">
        <v>55.86</v>
      </c>
      <c r="H42" s="9">
        <f t="shared" si="7"/>
        <v>3195.19</v>
      </c>
      <c r="I42" s="14">
        <f>汇总表!D4</f>
        <v>0</v>
      </c>
      <c r="J42" s="15">
        <f t="shared" si="2"/>
        <v>55.86</v>
      </c>
      <c r="K42" s="9">
        <f t="shared" si="8"/>
        <v>3195.19</v>
      </c>
    </row>
    <row r="43" spans="1:11" ht="48" customHeight="1">
      <c r="A43" s="7">
        <v>3</v>
      </c>
      <c r="B43" s="7" t="s">
        <v>56</v>
      </c>
      <c r="C43" s="17" t="s">
        <v>180</v>
      </c>
      <c r="D43" s="17" t="s">
        <v>163</v>
      </c>
      <c r="E43" s="7" t="s">
        <v>9</v>
      </c>
      <c r="F43" s="11">
        <f>572+74</f>
        <v>646</v>
      </c>
      <c r="G43" s="9">
        <v>19</v>
      </c>
      <c r="H43" s="9">
        <f t="shared" si="7"/>
        <v>12274</v>
      </c>
      <c r="I43" s="14">
        <f>汇总表!D4</f>
        <v>0</v>
      </c>
      <c r="J43" s="15">
        <f t="shared" si="2"/>
        <v>19</v>
      </c>
      <c r="K43" s="9">
        <f t="shared" si="8"/>
        <v>12274</v>
      </c>
    </row>
    <row r="44" spans="1:11" ht="81.75" customHeight="1">
      <c r="A44" s="7">
        <v>4</v>
      </c>
      <c r="B44" s="7" t="s">
        <v>57</v>
      </c>
      <c r="C44" s="18" t="s">
        <v>168</v>
      </c>
      <c r="D44" s="17" t="s">
        <v>114</v>
      </c>
      <c r="E44" s="7" t="s">
        <v>9</v>
      </c>
      <c r="F44" s="9">
        <v>572</v>
      </c>
      <c r="G44" s="9">
        <v>8.5</v>
      </c>
      <c r="H44" s="9">
        <f t="shared" si="7"/>
        <v>4862</v>
      </c>
      <c r="I44" s="14">
        <f>汇总表!D4</f>
        <v>0</v>
      </c>
      <c r="J44" s="15">
        <f t="shared" si="2"/>
        <v>8.5</v>
      </c>
      <c r="K44" s="9">
        <f t="shared" si="8"/>
        <v>4862</v>
      </c>
    </row>
    <row r="45" spans="1:11" ht="70.5" customHeight="1">
      <c r="A45" s="7">
        <v>5</v>
      </c>
      <c r="B45" s="7" t="s">
        <v>58</v>
      </c>
      <c r="C45" s="17" t="s">
        <v>167</v>
      </c>
      <c r="D45" s="17" t="s">
        <v>184</v>
      </c>
      <c r="E45" s="7" t="s">
        <v>9</v>
      </c>
      <c r="F45" s="9">
        <v>572</v>
      </c>
      <c r="G45" s="9">
        <v>39.869999999999997</v>
      </c>
      <c r="H45" s="9">
        <f t="shared" si="7"/>
        <v>22805.64</v>
      </c>
      <c r="I45" s="14">
        <f>汇总表!D4</f>
        <v>0</v>
      </c>
      <c r="J45" s="15">
        <f t="shared" si="2"/>
        <v>39.869999999999997</v>
      </c>
      <c r="K45" s="9">
        <f t="shared" si="8"/>
        <v>22805.64</v>
      </c>
    </row>
    <row r="46" spans="1:11" ht="70.5" customHeight="1">
      <c r="A46" s="7">
        <v>6</v>
      </c>
      <c r="B46" s="7" t="s">
        <v>59</v>
      </c>
      <c r="C46" s="17" t="s">
        <v>234</v>
      </c>
      <c r="D46" s="17" t="s">
        <v>131</v>
      </c>
      <c r="E46" s="7" t="s">
        <v>9</v>
      </c>
      <c r="F46" s="9">
        <v>572</v>
      </c>
      <c r="G46" s="9">
        <v>42.28</v>
      </c>
      <c r="H46" s="9">
        <f t="shared" si="7"/>
        <v>24184.16</v>
      </c>
      <c r="I46" s="14">
        <f>汇总表!D4</f>
        <v>0</v>
      </c>
      <c r="J46" s="15">
        <f t="shared" si="2"/>
        <v>42.28</v>
      </c>
      <c r="K46" s="9">
        <f t="shared" si="8"/>
        <v>24184.16</v>
      </c>
    </row>
    <row r="47" spans="1:11" ht="59.25" customHeight="1">
      <c r="A47" s="7">
        <v>7</v>
      </c>
      <c r="B47" s="7" t="s">
        <v>60</v>
      </c>
      <c r="C47" s="17" t="s">
        <v>185</v>
      </c>
      <c r="D47" s="17" t="s">
        <v>132</v>
      </c>
      <c r="E47" s="7" t="s">
        <v>19</v>
      </c>
      <c r="F47" s="9">
        <v>1.79</v>
      </c>
      <c r="G47" s="9">
        <v>1922.08</v>
      </c>
      <c r="H47" s="9">
        <f t="shared" si="7"/>
        <v>3440.52</v>
      </c>
      <c r="I47" s="14">
        <f>汇总表!D4</f>
        <v>0</v>
      </c>
      <c r="J47" s="15">
        <f t="shared" si="2"/>
        <v>1922.08</v>
      </c>
      <c r="K47" s="9">
        <f t="shared" si="8"/>
        <v>3440.52</v>
      </c>
    </row>
    <row r="48" spans="1:11" ht="104.25" customHeight="1">
      <c r="A48" s="7">
        <v>8</v>
      </c>
      <c r="B48" s="7" t="s">
        <v>61</v>
      </c>
      <c r="C48" s="17" t="s">
        <v>235</v>
      </c>
      <c r="D48" s="17" t="s">
        <v>133</v>
      </c>
      <c r="E48" s="7" t="s">
        <v>9</v>
      </c>
      <c r="F48" s="9">
        <v>572.20000000000005</v>
      </c>
      <c r="G48" s="9">
        <v>93.14</v>
      </c>
      <c r="H48" s="9">
        <f t="shared" si="7"/>
        <v>53294.71</v>
      </c>
      <c r="I48" s="14">
        <f>汇总表!D4</f>
        <v>0</v>
      </c>
      <c r="J48" s="15">
        <f t="shared" si="2"/>
        <v>93.14</v>
      </c>
      <c r="K48" s="9">
        <f t="shared" si="8"/>
        <v>53294.71</v>
      </c>
    </row>
    <row r="49" spans="1:11" ht="59.25" customHeight="1">
      <c r="A49" s="7">
        <v>9</v>
      </c>
      <c r="B49" s="7" t="s">
        <v>62</v>
      </c>
      <c r="C49" s="17" t="s">
        <v>211</v>
      </c>
      <c r="D49" s="17" t="s">
        <v>212</v>
      </c>
      <c r="E49" s="7" t="s">
        <v>9</v>
      </c>
      <c r="F49" s="9">
        <v>378</v>
      </c>
      <c r="G49" s="9">
        <v>1.5</v>
      </c>
      <c r="H49" s="9">
        <f t="shared" si="7"/>
        <v>567</v>
      </c>
      <c r="I49" s="14">
        <f>汇总表!D4</f>
        <v>0</v>
      </c>
      <c r="J49" s="15">
        <f t="shared" si="2"/>
        <v>1.5</v>
      </c>
      <c r="K49" s="9">
        <f t="shared" si="8"/>
        <v>567</v>
      </c>
    </row>
    <row r="50" spans="1:11" ht="70.5" customHeight="1">
      <c r="A50" s="7">
        <v>10</v>
      </c>
      <c r="B50" s="7" t="s">
        <v>63</v>
      </c>
      <c r="C50" s="17" t="s">
        <v>134</v>
      </c>
      <c r="D50" s="17" t="s">
        <v>114</v>
      </c>
      <c r="E50" s="7" t="s">
        <v>11</v>
      </c>
      <c r="F50" s="9">
        <v>63</v>
      </c>
      <c r="G50" s="11">
        <v>55.86</v>
      </c>
      <c r="H50" s="9">
        <f t="shared" si="7"/>
        <v>3519.18</v>
      </c>
      <c r="I50" s="14">
        <f>汇总表!D4</f>
        <v>0</v>
      </c>
      <c r="J50" s="15">
        <f t="shared" si="2"/>
        <v>55.86</v>
      </c>
      <c r="K50" s="9">
        <f t="shared" si="8"/>
        <v>3519.18</v>
      </c>
    </row>
    <row r="51" spans="1:11" ht="59.25" customHeight="1">
      <c r="A51" s="7">
        <v>11</v>
      </c>
      <c r="B51" s="7" t="s">
        <v>64</v>
      </c>
      <c r="C51" s="17" t="s">
        <v>186</v>
      </c>
      <c r="D51" s="17" t="s">
        <v>135</v>
      </c>
      <c r="E51" s="7" t="s">
        <v>9</v>
      </c>
      <c r="F51" s="11">
        <v>782</v>
      </c>
      <c r="G51" s="11">
        <v>29.06</v>
      </c>
      <c r="H51" s="9">
        <f t="shared" si="7"/>
        <v>22724.92</v>
      </c>
      <c r="I51" s="14">
        <f>汇总表!D4</f>
        <v>0</v>
      </c>
      <c r="J51" s="15">
        <f t="shared" si="2"/>
        <v>29.06</v>
      </c>
      <c r="K51" s="9">
        <f t="shared" si="8"/>
        <v>22724.92</v>
      </c>
    </row>
    <row r="52" spans="1:11" ht="93" customHeight="1">
      <c r="A52" s="7">
        <v>12</v>
      </c>
      <c r="B52" s="7" t="s">
        <v>66</v>
      </c>
      <c r="C52" s="17" t="s">
        <v>236</v>
      </c>
      <c r="D52" s="17" t="s">
        <v>136</v>
      </c>
      <c r="E52" s="7" t="s">
        <v>9</v>
      </c>
      <c r="F52" s="11">
        <v>881.8</v>
      </c>
      <c r="G52" s="9">
        <v>48.07</v>
      </c>
      <c r="H52" s="9">
        <f t="shared" si="7"/>
        <v>42388.13</v>
      </c>
      <c r="I52" s="14">
        <f>汇总表!D4</f>
        <v>0</v>
      </c>
      <c r="J52" s="15">
        <f t="shared" si="2"/>
        <v>48.07</v>
      </c>
      <c r="K52" s="9">
        <f t="shared" si="8"/>
        <v>42388.13</v>
      </c>
    </row>
    <row r="53" spans="1:11" ht="59.25" customHeight="1">
      <c r="A53" s="7">
        <v>13</v>
      </c>
      <c r="B53" s="7" t="s">
        <v>68</v>
      </c>
      <c r="C53" s="17" t="s">
        <v>187</v>
      </c>
      <c r="D53" s="17" t="s">
        <v>137</v>
      </c>
      <c r="E53" s="7" t="s">
        <v>9</v>
      </c>
      <c r="F53" s="11">
        <v>40</v>
      </c>
      <c r="G53" s="9">
        <v>25.65</v>
      </c>
      <c r="H53" s="9">
        <f t="shared" si="7"/>
        <v>1026</v>
      </c>
      <c r="I53" s="14">
        <f>汇总表!D4</f>
        <v>0</v>
      </c>
      <c r="J53" s="15">
        <f t="shared" si="2"/>
        <v>25.65</v>
      </c>
      <c r="K53" s="9">
        <f t="shared" si="8"/>
        <v>1026</v>
      </c>
    </row>
    <row r="54" spans="1:11" ht="70.5" customHeight="1">
      <c r="A54" s="7">
        <v>14</v>
      </c>
      <c r="B54" s="7" t="s">
        <v>69</v>
      </c>
      <c r="C54" s="18" t="s">
        <v>188</v>
      </c>
      <c r="D54" s="17" t="s">
        <v>114</v>
      </c>
      <c r="E54" s="7" t="s">
        <v>9</v>
      </c>
      <c r="F54" s="9">
        <v>33</v>
      </c>
      <c r="G54" s="9">
        <v>8.5</v>
      </c>
      <c r="H54" s="9">
        <f t="shared" si="7"/>
        <v>280.5</v>
      </c>
      <c r="I54" s="14">
        <f>汇总表!D4</f>
        <v>0</v>
      </c>
      <c r="J54" s="15">
        <f t="shared" si="2"/>
        <v>8.5</v>
      </c>
      <c r="K54" s="9">
        <f t="shared" si="8"/>
        <v>280.5</v>
      </c>
    </row>
    <row r="55" spans="1:11" ht="59.25" customHeight="1">
      <c r="A55" s="7">
        <v>15</v>
      </c>
      <c r="B55" s="7" t="s">
        <v>71</v>
      </c>
      <c r="C55" s="17" t="s">
        <v>189</v>
      </c>
      <c r="D55" s="17" t="s">
        <v>138</v>
      </c>
      <c r="E55" s="7" t="s">
        <v>9</v>
      </c>
      <c r="F55" s="11">
        <f>102.7+44.4+1329.2</f>
        <v>1476.3</v>
      </c>
      <c r="G55" s="9">
        <v>23.99</v>
      </c>
      <c r="H55" s="9">
        <f t="shared" si="7"/>
        <v>35416.44</v>
      </c>
      <c r="I55" s="14">
        <f>汇总表!D4</f>
        <v>0</v>
      </c>
      <c r="J55" s="15">
        <f t="shared" si="2"/>
        <v>23.99</v>
      </c>
      <c r="K55" s="9">
        <f t="shared" si="8"/>
        <v>35416.44</v>
      </c>
    </row>
    <row r="56" spans="1:11" ht="59.25" customHeight="1">
      <c r="A56" s="7">
        <v>16</v>
      </c>
      <c r="B56" s="7" t="s">
        <v>72</v>
      </c>
      <c r="C56" s="17" t="s">
        <v>190</v>
      </c>
      <c r="D56" s="17" t="s">
        <v>139</v>
      </c>
      <c r="E56" s="7" t="s">
        <v>9</v>
      </c>
      <c r="F56" s="9">
        <v>102.7</v>
      </c>
      <c r="G56" s="9">
        <v>23.22</v>
      </c>
      <c r="H56" s="9">
        <f t="shared" si="7"/>
        <v>2384.69</v>
      </c>
      <c r="I56" s="14">
        <f>汇总表!D4</f>
        <v>0</v>
      </c>
      <c r="J56" s="15">
        <f t="shared" si="2"/>
        <v>23.22</v>
      </c>
      <c r="K56" s="9">
        <f t="shared" si="8"/>
        <v>2384.69</v>
      </c>
    </row>
    <row r="57" spans="1:11" ht="93" customHeight="1">
      <c r="A57" s="7">
        <v>17</v>
      </c>
      <c r="B57" s="7" t="s">
        <v>73</v>
      </c>
      <c r="C57" s="17" t="s">
        <v>191</v>
      </c>
      <c r="D57" s="17" t="s">
        <v>140</v>
      </c>
      <c r="E57" s="7" t="s">
        <v>9</v>
      </c>
      <c r="F57" s="9">
        <v>257.60000000000002</v>
      </c>
      <c r="G57" s="9">
        <v>112.67</v>
      </c>
      <c r="H57" s="9">
        <f t="shared" si="7"/>
        <v>29023.79</v>
      </c>
      <c r="I57" s="14">
        <f>汇总表!D4</f>
        <v>0</v>
      </c>
      <c r="J57" s="15">
        <f t="shared" si="2"/>
        <v>112.67</v>
      </c>
      <c r="K57" s="9">
        <f t="shared" si="8"/>
        <v>29023.79</v>
      </c>
    </row>
    <row r="58" spans="1:11" ht="48" customHeight="1">
      <c r="A58" s="7">
        <v>18</v>
      </c>
      <c r="B58" s="7" t="s">
        <v>75</v>
      </c>
      <c r="C58" s="17" t="s">
        <v>192</v>
      </c>
      <c r="D58" s="17" t="s">
        <v>238</v>
      </c>
      <c r="E58" s="7" t="s">
        <v>9</v>
      </c>
      <c r="F58" s="9">
        <v>44.4</v>
      </c>
      <c r="G58" s="9">
        <v>6.5</v>
      </c>
      <c r="H58" s="9">
        <f t="shared" si="7"/>
        <v>288.60000000000002</v>
      </c>
      <c r="I58" s="14">
        <f>汇总表!D4</f>
        <v>0</v>
      </c>
      <c r="J58" s="15">
        <f t="shared" si="2"/>
        <v>6.5</v>
      </c>
      <c r="K58" s="9">
        <f t="shared" si="8"/>
        <v>288.60000000000002</v>
      </c>
    </row>
    <row r="59" spans="1:11" ht="59.25" customHeight="1">
      <c r="A59" s="7">
        <v>19</v>
      </c>
      <c r="B59" s="7" t="s">
        <v>76</v>
      </c>
      <c r="C59" s="17" t="s">
        <v>253</v>
      </c>
      <c r="D59" s="17" t="s">
        <v>237</v>
      </c>
      <c r="E59" s="7" t="s">
        <v>9</v>
      </c>
      <c r="F59" s="9">
        <v>44.4</v>
      </c>
      <c r="G59" s="9">
        <v>40.020000000000003</v>
      </c>
      <c r="H59" s="9">
        <f t="shared" si="7"/>
        <v>1776.89</v>
      </c>
      <c r="I59" s="14">
        <f>汇总表!D4</f>
        <v>0</v>
      </c>
      <c r="J59" s="15">
        <f t="shared" si="2"/>
        <v>40.020000000000003</v>
      </c>
      <c r="K59" s="9">
        <f t="shared" si="8"/>
        <v>1776.89</v>
      </c>
    </row>
    <row r="60" spans="1:11" ht="93" customHeight="1">
      <c r="A60" s="7">
        <v>20</v>
      </c>
      <c r="B60" s="7" t="s">
        <v>77</v>
      </c>
      <c r="C60" s="17" t="s">
        <v>193</v>
      </c>
      <c r="D60" s="17" t="s">
        <v>141</v>
      </c>
      <c r="E60" s="7" t="s">
        <v>9</v>
      </c>
      <c r="F60" s="11">
        <v>2601</v>
      </c>
      <c r="G60" s="11">
        <v>25.73</v>
      </c>
      <c r="H60" s="9">
        <f t="shared" si="7"/>
        <v>66923.73</v>
      </c>
      <c r="I60" s="14">
        <f>汇总表!D4</f>
        <v>0</v>
      </c>
      <c r="J60" s="15">
        <f t="shared" si="2"/>
        <v>25.73</v>
      </c>
      <c r="K60" s="9">
        <f t="shared" si="8"/>
        <v>66923.73</v>
      </c>
    </row>
    <row r="61" spans="1:11" ht="93" customHeight="1">
      <c r="A61" s="7">
        <v>21</v>
      </c>
      <c r="B61" s="7" t="s">
        <v>78</v>
      </c>
      <c r="C61" s="17" t="s">
        <v>194</v>
      </c>
      <c r="D61" s="17" t="s">
        <v>142</v>
      </c>
      <c r="E61" s="7" t="s">
        <v>9</v>
      </c>
      <c r="F61" s="9">
        <v>573</v>
      </c>
      <c r="G61" s="9">
        <v>46</v>
      </c>
      <c r="H61" s="9">
        <f t="shared" si="7"/>
        <v>26358</v>
      </c>
      <c r="I61" s="14">
        <f>汇总表!D4</f>
        <v>0</v>
      </c>
      <c r="J61" s="15">
        <f t="shared" si="2"/>
        <v>46</v>
      </c>
      <c r="K61" s="9">
        <f t="shared" si="8"/>
        <v>26358</v>
      </c>
    </row>
    <row r="62" spans="1:11" ht="104.25" customHeight="1">
      <c r="A62" s="7">
        <v>22</v>
      </c>
      <c r="B62" s="7" t="s">
        <v>80</v>
      </c>
      <c r="C62" s="17" t="s">
        <v>195</v>
      </c>
      <c r="D62" s="17" t="s">
        <v>144</v>
      </c>
      <c r="E62" s="7" t="s">
        <v>17</v>
      </c>
      <c r="F62" s="9">
        <v>426</v>
      </c>
      <c r="G62" s="9">
        <v>26.76</v>
      </c>
      <c r="H62" s="9">
        <f t="shared" si="7"/>
        <v>11399.76</v>
      </c>
      <c r="I62" s="14">
        <f>汇总表!D4</f>
        <v>0</v>
      </c>
      <c r="J62" s="15">
        <f t="shared" si="2"/>
        <v>26.76</v>
      </c>
      <c r="K62" s="9">
        <f t="shared" si="8"/>
        <v>11399.76</v>
      </c>
    </row>
    <row r="63" spans="1:11" ht="81.75" customHeight="1">
      <c r="A63" s="7">
        <v>23</v>
      </c>
      <c r="B63" s="7" t="s">
        <v>81</v>
      </c>
      <c r="C63" s="17" t="s">
        <v>196</v>
      </c>
      <c r="D63" s="17" t="s">
        <v>145</v>
      </c>
      <c r="E63" s="7" t="s">
        <v>9</v>
      </c>
      <c r="F63" s="9">
        <v>678.4</v>
      </c>
      <c r="G63" s="9">
        <v>182.44</v>
      </c>
      <c r="H63" s="9">
        <f t="shared" si="7"/>
        <v>123767.3</v>
      </c>
      <c r="I63" s="14">
        <f>汇总表!D4</f>
        <v>0</v>
      </c>
      <c r="J63" s="15">
        <f t="shared" si="2"/>
        <v>182.44</v>
      </c>
      <c r="K63" s="9">
        <f t="shared" si="8"/>
        <v>123767.3</v>
      </c>
    </row>
    <row r="64" spans="1:11" ht="104.25" customHeight="1">
      <c r="A64" s="7">
        <v>24</v>
      </c>
      <c r="B64" s="7" t="s">
        <v>82</v>
      </c>
      <c r="C64" s="17" t="s">
        <v>197</v>
      </c>
      <c r="D64" s="17" t="s">
        <v>146</v>
      </c>
      <c r="E64" s="7" t="s">
        <v>9</v>
      </c>
      <c r="F64" s="9">
        <v>232.6</v>
      </c>
      <c r="G64" s="9">
        <v>153.18</v>
      </c>
      <c r="H64" s="9">
        <f t="shared" si="7"/>
        <v>35629.67</v>
      </c>
      <c r="I64" s="14">
        <f>汇总表!D4</f>
        <v>0</v>
      </c>
      <c r="J64" s="15">
        <f t="shared" si="2"/>
        <v>153.18</v>
      </c>
      <c r="K64" s="9">
        <f t="shared" si="8"/>
        <v>35629.67</v>
      </c>
    </row>
    <row r="65" spans="1:11" ht="93" customHeight="1">
      <c r="A65" s="7">
        <v>25</v>
      </c>
      <c r="B65" s="7" t="s">
        <v>83</v>
      </c>
      <c r="C65" s="17" t="s">
        <v>239</v>
      </c>
      <c r="D65" s="17" t="s">
        <v>143</v>
      </c>
      <c r="E65" s="7" t="s">
        <v>9</v>
      </c>
      <c r="F65" s="9">
        <v>55</v>
      </c>
      <c r="G65" s="9">
        <v>19</v>
      </c>
      <c r="H65" s="9">
        <f t="shared" si="7"/>
        <v>1045</v>
      </c>
      <c r="I65" s="14">
        <f>汇总表!D4</f>
        <v>0</v>
      </c>
      <c r="J65" s="15">
        <f t="shared" si="2"/>
        <v>19</v>
      </c>
      <c r="K65" s="9">
        <f t="shared" si="8"/>
        <v>1045</v>
      </c>
    </row>
    <row r="66" spans="1:11" ht="48" customHeight="1">
      <c r="A66" s="7">
        <v>26</v>
      </c>
      <c r="B66" s="7" t="s">
        <v>84</v>
      </c>
      <c r="C66" s="17" t="s">
        <v>240</v>
      </c>
      <c r="D66" s="17" t="s">
        <v>252</v>
      </c>
      <c r="E66" s="7" t="s">
        <v>9</v>
      </c>
      <c r="F66" s="9">
        <v>54.9</v>
      </c>
      <c r="G66" s="9">
        <v>5.97</v>
      </c>
      <c r="H66" s="9">
        <f t="shared" si="7"/>
        <v>327.75</v>
      </c>
      <c r="I66" s="14">
        <f>汇总表!D4</f>
        <v>0</v>
      </c>
      <c r="J66" s="15">
        <f t="shared" si="2"/>
        <v>5.97</v>
      </c>
      <c r="K66" s="9">
        <f t="shared" si="8"/>
        <v>327.75</v>
      </c>
    </row>
    <row r="67" spans="1:11" ht="59.25" customHeight="1">
      <c r="A67" s="7">
        <v>27</v>
      </c>
      <c r="B67" s="7" t="s">
        <v>85</v>
      </c>
      <c r="C67" s="17" t="s">
        <v>198</v>
      </c>
      <c r="D67" s="17" t="s">
        <v>139</v>
      </c>
      <c r="E67" s="7" t="s">
        <v>9</v>
      </c>
      <c r="F67" s="9">
        <v>54.9</v>
      </c>
      <c r="G67" s="9">
        <v>82.79</v>
      </c>
      <c r="H67" s="9">
        <f t="shared" si="7"/>
        <v>4545.17</v>
      </c>
      <c r="I67" s="14">
        <f>汇总表!D4</f>
        <v>0</v>
      </c>
      <c r="J67" s="15">
        <f t="shared" si="2"/>
        <v>82.79</v>
      </c>
      <c r="K67" s="9">
        <f t="shared" si="8"/>
        <v>4545.17</v>
      </c>
    </row>
    <row r="68" spans="1:11" ht="138" customHeight="1">
      <c r="A68" s="7">
        <v>28</v>
      </c>
      <c r="B68" s="7" t="s">
        <v>86</v>
      </c>
      <c r="C68" s="18" t="s">
        <v>254</v>
      </c>
      <c r="D68" s="17" t="s">
        <v>147</v>
      </c>
      <c r="E68" s="7" t="s">
        <v>9</v>
      </c>
      <c r="F68" s="9">
        <v>687</v>
      </c>
      <c r="G68" s="9">
        <v>80.05</v>
      </c>
      <c r="H68" s="9">
        <f t="shared" si="7"/>
        <v>54994.35</v>
      </c>
      <c r="I68" s="14">
        <f>汇总表!D4</f>
        <v>0</v>
      </c>
      <c r="J68" s="15">
        <f t="shared" si="2"/>
        <v>80.05</v>
      </c>
      <c r="K68" s="9">
        <f t="shared" si="8"/>
        <v>54994.35</v>
      </c>
    </row>
    <row r="69" spans="1:11" ht="70.5" customHeight="1">
      <c r="A69" s="7">
        <v>29</v>
      </c>
      <c r="B69" s="7" t="s">
        <v>87</v>
      </c>
      <c r="C69" s="17" t="s">
        <v>199</v>
      </c>
      <c r="D69" s="17" t="s">
        <v>148</v>
      </c>
      <c r="E69" s="7" t="s">
        <v>9</v>
      </c>
      <c r="F69" s="11">
        <v>342.3</v>
      </c>
      <c r="G69" s="11">
        <v>47.89</v>
      </c>
      <c r="H69" s="9">
        <f t="shared" si="7"/>
        <v>16392.75</v>
      </c>
      <c r="I69" s="14">
        <f>汇总表!D4</f>
        <v>0</v>
      </c>
      <c r="J69" s="15">
        <f t="shared" si="2"/>
        <v>47.89</v>
      </c>
      <c r="K69" s="9">
        <f t="shared" si="8"/>
        <v>16392.75</v>
      </c>
    </row>
    <row r="70" spans="1:11" ht="59.25" customHeight="1">
      <c r="A70" s="7">
        <v>30</v>
      </c>
      <c r="B70" s="7" t="s">
        <v>88</v>
      </c>
      <c r="C70" s="17" t="s">
        <v>200</v>
      </c>
      <c r="D70" s="17" t="s">
        <v>149</v>
      </c>
      <c r="E70" s="7" t="s">
        <v>9</v>
      </c>
      <c r="F70" s="11">
        <f>261+56+316</f>
        <v>633</v>
      </c>
      <c r="G70" s="11">
        <v>21.89</v>
      </c>
      <c r="H70" s="9">
        <f t="shared" si="7"/>
        <v>13856.37</v>
      </c>
      <c r="I70" s="14">
        <f>汇总表!D4</f>
        <v>0</v>
      </c>
      <c r="J70" s="15">
        <f t="shared" ref="J70:J84" si="9">G70-G70*I70/100</f>
        <v>21.89</v>
      </c>
      <c r="K70" s="9">
        <f t="shared" si="8"/>
        <v>13856.37</v>
      </c>
    </row>
    <row r="71" spans="1:11" ht="70.5" customHeight="1">
      <c r="A71" s="7">
        <v>31</v>
      </c>
      <c r="B71" s="7" t="s">
        <v>89</v>
      </c>
      <c r="C71" s="17" t="s">
        <v>167</v>
      </c>
      <c r="D71" s="17" t="s">
        <v>150</v>
      </c>
      <c r="E71" s="7" t="s">
        <v>9</v>
      </c>
      <c r="F71" s="11">
        <v>760</v>
      </c>
      <c r="G71" s="11">
        <v>39.869999999999997</v>
      </c>
      <c r="H71" s="9">
        <f t="shared" si="7"/>
        <v>30301.200000000001</v>
      </c>
      <c r="I71" s="14">
        <f>汇总表!D4</f>
        <v>0</v>
      </c>
      <c r="J71" s="15">
        <f t="shared" si="9"/>
        <v>39.869999999999997</v>
      </c>
      <c r="K71" s="9">
        <f t="shared" si="8"/>
        <v>30301.200000000001</v>
      </c>
    </row>
    <row r="72" spans="1:11" ht="48" customHeight="1">
      <c r="A72" s="7">
        <v>32</v>
      </c>
      <c r="B72" s="7" t="s">
        <v>90</v>
      </c>
      <c r="C72" s="17" t="s">
        <v>201</v>
      </c>
      <c r="D72" s="17" t="s">
        <v>151</v>
      </c>
      <c r="E72" s="7" t="s">
        <v>9</v>
      </c>
      <c r="F72" s="11">
        <v>577</v>
      </c>
      <c r="G72" s="11">
        <v>13.13</v>
      </c>
      <c r="H72" s="9">
        <f t="shared" si="7"/>
        <v>7576.01</v>
      </c>
      <c r="I72" s="14">
        <f>汇总表!D4</f>
        <v>0</v>
      </c>
      <c r="J72" s="15">
        <f t="shared" si="9"/>
        <v>13.13</v>
      </c>
      <c r="K72" s="9">
        <f t="shared" si="8"/>
        <v>7576.01</v>
      </c>
    </row>
    <row r="73" spans="1:11" ht="104.25" customHeight="1">
      <c r="A73" s="7">
        <v>33</v>
      </c>
      <c r="B73" s="7" t="s">
        <v>91</v>
      </c>
      <c r="C73" s="17" t="s">
        <v>233</v>
      </c>
      <c r="D73" s="17" t="s">
        <v>136</v>
      </c>
      <c r="E73" s="7" t="s">
        <v>9</v>
      </c>
      <c r="F73" s="11">
        <f>260.9+315.8</f>
        <v>576.70000000000005</v>
      </c>
      <c r="G73" s="11">
        <v>48.07</v>
      </c>
      <c r="H73" s="9">
        <f t="shared" si="7"/>
        <v>27721.97</v>
      </c>
      <c r="I73" s="14">
        <f>汇总表!D4</f>
        <v>0</v>
      </c>
      <c r="J73" s="15">
        <f t="shared" si="9"/>
        <v>48.07</v>
      </c>
      <c r="K73" s="9">
        <f t="shared" si="8"/>
        <v>27721.97</v>
      </c>
    </row>
    <row r="74" spans="1:11" ht="58.8" customHeight="1">
      <c r="A74" s="7">
        <v>34</v>
      </c>
      <c r="B74" s="7" t="s">
        <v>92</v>
      </c>
      <c r="C74" s="17" t="s">
        <v>203</v>
      </c>
      <c r="D74" s="17" t="s">
        <v>135</v>
      </c>
      <c r="E74" s="7" t="s">
        <v>9</v>
      </c>
      <c r="F74" s="9">
        <v>56</v>
      </c>
      <c r="G74" s="9">
        <v>37.33</v>
      </c>
      <c r="H74" s="9">
        <f t="shared" si="7"/>
        <v>2090.48</v>
      </c>
      <c r="I74" s="14">
        <f>汇总表!D4</f>
        <v>0</v>
      </c>
      <c r="J74" s="15">
        <f t="shared" si="9"/>
        <v>37.33</v>
      </c>
      <c r="K74" s="9">
        <f t="shared" si="8"/>
        <v>2090.48</v>
      </c>
    </row>
    <row r="75" spans="1:11" ht="59.25" customHeight="1">
      <c r="A75" s="7">
        <v>35</v>
      </c>
      <c r="B75" s="7" t="s">
        <v>93</v>
      </c>
      <c r="C75" s="17" t="s">
        <v>94</v>
      </c>
      <c r="D75" s="17" t="s">
        <v>153</v>
      </c>
      <c r="E75" s="7" t="s">
        <v>9</v>
      </c>
      <c r="F75" s="9">
        <v>5</v>
      </c>
      <c r="G75" s="9">
        <f>60.66+3.38</f>
        <v>64.039999999999992</v>
      </c>
      <c r="H75" s="9">
        <f t="shared" si="7"/>
        <v>320.2</v>
      </c>
      <c r="I75" s="14">
        <f>汇总表!D4</f>
        <v>0</v>
      </c>
      <c r="J75" s="15">
        <f t="shared" si="9"/>
        <v>64.039999999999992</v>
      </c>
      <c r="K75" s="9">
        <f t="shared" si="8"/>
        <v>320.2</v>
      </c>
    </row>
    <row r="76" spans="1:11" ht="59.25" customHeight="1">
      <c r="A76" s="7">
        <v>36</v>
      </c>
      <c r="B76" s="7" t="s">
        <v>95</v>
      </c>
      <c r="C76" s="17" t="s">
        <v>204</v>
      </c>
      <c r="D76" s="17" t="s">
        <v>153</v>
      </c>
      <c r="E76" s="7" t="s">
        <v>9</v>
      </c>
      <c r="F76" s="9">
        <v>69</v>
      </c>
      <c r="G76" s="9">
        <f>73.37+3.38</f>
        <v>76.75</v>
      </c>
      <c r="H76" s="9">
        <f t="shared" si="7"/>
        <v>5295.75</v>
      </c>
      <c r="I76" s="14">
        <f>汇总表!D4</f>
        <v>0</v>
      </c>
      <c r="J76" s="15">
        <f t="shared" si="9"/>
        <v>76.75</v>
      </c>
      <c r="K76" s="9">
        <f t="shared" si="8"/>
        <v>5295.75</v>
      </c>
    </row>
    <row r="77" spans="1:11" ht="48" customHeight="1">
      <c r="A77" s="7">
        <v>37</v>
      </c>
      <c r="B77" s="7" t="s">
        <v>96</v>
      </c>
      <c r="C77" s="17" t="s">
        <v>205</v>
      </c>
      <c r="D77" s="17" t="s">
        <v>154</v>
      </c>
      <c r="E77" s="7" t="s">
        <v>9</v>
      </c>
      <c r="F77" s="9">
        <v>1</v>
      </c>
      <c r="G77" s="9">
        <f>48.55+3.38</f>
        <v>51.93</v>
      </c>
      <c r="H77" s="9">
        <f t="shared" si="7"/>
        <v>51.93</v>
      </c>
      <c r="I77" s="14">
        <f>汇总表!D4</f>
        <v>0</v>
      </c>
      <c r="J77" s="15">
        <f t="shared" si="9"/>
        <v>51.93</v>
      </c>
      <c r="K77" s="9">
        <f t="shared" si="8"/>
        <v>51.93</v>
      </c>
    </row>
    <row r="78" spans="1:11" ht="48" customHeight="1">
      <c r="A78" s="7">
        <v>38</v>
      </c>
      <c r="B78" s="7" t="s">
        <v>97</v>
      </c>
      <c r="C78" s="17" t="s">
        <v>206</v>
      </c>
      <c r="D78" s="17" t="s">
        <v>155</v>
      </c>
      <c r="E78" s="7" t="s">
        <v>9</v>
      </c>
      <c r="F78" s="9">
        <v>2</v>
      </c>
      <c r="G78" s="9">
        <v>56</v>
      </c>
      <c r="H78" s="9">
        <f t="shared" si="7"/>
        <v>112</v>
      </c>
      <c r="I78" s="14">
        <f>汇总表!D4</f>
        <v>0</v>
      </c>
      <c r="J78" s="15">
        <f t="shared" si="9"/>
        <v>56</v>
      </c>
      <c r="K78" s="9">
        <f t="shared" si="8"/>
        <v>112</v>
      </c>
    </row>
    <row r="79" spans="1:11" ht="48" customHeight="1">
      <c r="A79" s="7">
        <v>39</v>
      </c>
      <c r="B79" s="7" t="s">
        <v>99</v>
      </c>
      <c r="C79" s="17" t="s">
        <v>207</v>
      </c>
      <c r="D79" s="17" t="s">
        <v>155</v>
      </c>
      <c r="E79" s="7" t="s">
        <v>9</v>
      </c>
      <c r="F79" s="9">
        <v>145</v>
      </c>
      <c r="G79" s="9">
        <v>91.87</v>
      </c>
      <c r="H79" s="9">
        <f t="shared" si="7"/>
        <v>13321.15</v>
      </c>
      <c r="I79" s="14">
        <f>汇总表!D4</f>
        <v>0</v>
      </c>
      <c r="J79" s="15">
        <f t="shared" si="9"/>
        <v>91.87</v>
      </c>
      <c r="K79" s="9">
        <f t="shared" si="8"/>
        <v>13321.15</v>
      </c>
    </row>
    <row r="80" spans="1:11" ht="48" customHeight="1">
      <c r="A80" s="7">
        <v>40</v>
      </c>
      <c r="B80" s="7" t="s">
        <v>100</v>
      </c>
      <c r="C80" s="17" t="s">
        <v>208</v>
      </c>
      <c r="D80" s="17" t="s">
        <v>156</v>
      </c>
      <c r="E80" s="7" t="s">
        <v>101</v>
      </c>
      <c r="F80" s="9">
        <v>65</v>
      </c>
      <c r="G80" s="9">
        <v>551.16</v>
      </c>
      <c r="H80" s="9">
        <f t="shared" si="7"/>
        <v>35825.4</v>
      </c>
      <c r="I80" s="14">
        <f>汇总表!D4</f>
        <v>0</v>
      </c>
      <c r="J80" s="15">
        <f t="shared" si="9"/>
        <v>551.16</v>
      </c>
      <c r="K80" s="9">
        <f t="shared" si="8"/>
        <v>35825.4</v>
      </c>
    </row>
    <row r="81" spans="1:11" ht="36.75" customHeight="1">
      <c r="A81" s="7">
        <v>41</v>
      </c>
      <c r="B81" s="7" t="s">
        <v>102</v>
      </c>
      <c r="C81" s="17" t="s">
        <v>209</v>
      </c>
      <c r="D81" s="17" t="s">
        <v>156</v>
      </c>
      <c r="E81" s="7" t="s">
        <v>101</v>
      </c>
      <c r="F81" s="9">
        <v>23</v>
      </c>
      <c r="G81" s="9">
        <v>176.76</v>
      </c>
      <c r="H81" s="9">
        <f t="shared" si="7"/>
        <v>4065.48</v>
      </c>
      <c r="I81" s="14">
        <f>汇总表!D4</f>
        <v>0</v>
      </c>
      <c r="J81" s="15">
        <f t="shared" si="9"/>
        <v>176.76</v>
      </c>
      <c r="K81" s="9">
        <f t="shared" si="8"/>
        <v>4065.48</v>
      </c>
    </row>
    <row r="82" spans="1:11" ht="14.25" customHeight="1">
      <c r="A82" s="7"/>
      <c r="B82" s="7" t="s">
        <v>247</v>
      </c>
      <c r="C82" s="28" t="s">
        <v>103</v>
      </c>
      <c r="D82" s="28"/>
      <c r="E82" s="8"/>
      <c r="F82" s="8"/>
      <c r="G82" s="8"/>
      <c r="H82" s="8"/>
      <c r="I82" s="14"/>
      <c r="J82" s="15"/>
      <c r="K82" s="9"/>
    </row>
    <row r="83" spans="1:11" ht="51" customHeight="1">
      <c r="A83" s="10">
        <v>1</v>
      </c>
      <c r="B83" s="10" t="s">
        <v>104</v>
      </c>
      <c r="C83" s="18" t="s">
        <v>210</v>
      </c>
      <c r="D83" s="18" t="s">
        <v>157</v>
      </c>
      <c r="E83" s="10" t="s">
        <v>9</v>
      </c>
      <c r="F83" s="11">
        <v>1565</v>
      </c>
      <c r="G83" s="11">
        <v>27.36</v>
      </c>
      <c r="H83" s="11">
        <f>ROUND(G83*F83,2)</f>
        <v>42818.400000000001</v>
      </c>
      <c r="I83" s="14">
        <f>汇总表!D4</f>
        <v>0</v>
      </c>
      <c r="J83" s="15">
        <f t="shared" si="9"/>
        <v>27.36</v>
      </c>
      <c r="K83" s="9">
        <f>ROUND(F83*J83,2)</f>
        <v>42818.400000000001</v>
      </c>
    </row>
    <row r="84" spans="1:11" ht="14.25" customHeight="1">
      <c r="A84" s="10">
        <v>2</v>
      </c>
      <c r="B84" s="10" t="s">
        <v>106</v>
      </c>
      <c r="C84" s="18" t="s">
        <v>107</v>
      </c>
      <c r="D84" s="18"/>
      <c r="E84" s="10" t="s">
        <v>9</v>
      </c>
      <c r="F84" s="11">
        <v>1565</v>
      </c>
      <c r="G84" s="11">
        <v>29.59</v>
      </c>
      <c r="H84" s="11">
        <f>ROUND(G84*F84,2)</f>
        <v>46308.35</v>
      </c>
      <c r="I84" s="14">
        <f>汇总表!D4</f>
        <v>0</v>
      </c>
      <c r="J84" s="15">
        <f t="shared" si="9"/>
        <v>29.59</v>
      </c>
      <c r="K84" s="9">
        <f>ROUND(F84*J84,2)</f>
        <v>46308.35</v>
      </c>
    </row>
    <row r="85" spans="1:11" ht="14.25" customHeight="1">
      <c r="A85" s="25" t="s">
        <v>108</v>
      </c>
      <c r="B85" s="25"/>
      <c r="C85" s="25"/>
      <c r="D85" s="25"/>
      <c r="E85" s="25"/>
      <c r="F85" s="25"/>
      <c r="G85" s="25"/>
      <c r="H85" s="9">
        <f>SUM(H4:H84)</f>
        <v>1683594.55</v>
      </c>
      <c r="I85" s="14"/>
      <c r="J85" s="14"/>
      <c r="K85" s="14">
        <f>SUM(K4:K84)</f>
        <v>1683594.55</v>
      </c>
    </row>
    <row r="94" spans="1:11">
      <c r="H94" s="19"/>
      <c r="I94" s="19"/>
      <c r="J94" s="19"/>
      <c r="K94" s="19"/>
    </row>
  </sheetData>
  <sheetProtection password="BDFF" sheet="1" objects="1" scenarios="1" selectLockedCells="1"/>
  <mergeCells count="15">
    <mergeCell ref="C15:D15"/>
    <mergeCell ref="C29:D29"/>
    <mergeCell ref="C40:D40"/>
    <mergeCell ref="A85:G85"/>
    <mergeCell ref="C82:D82"/>
    <mergeCell ref="F2:F3"/>
    <mergeCell ref="G2:H2"/>
    <mergeCell ref="I2:K2"/>
    <mergeCell ref="A1:K1"/>
    <mergeCell ref="C4:D4"/>
    <mergeCell ref="A2:A3"/>
    <mergeCell ref="B2:B3"/>
    <mergeCell ref="C2:C3"/>
    <mergeCell ref="D2:D3"/>
    <mergeCell ref="E2:E3"/>
  </mergeCells>
  <phoneticPr fontId="3" type="noConversion"/>
  <printOptions horizontalCentered="1"/>
  <pageMargins left="0.39370078740157483" right="0.39370078740157483" top="0.59055118110236227" bottom="0.19685039370078741" header="0.59055118110236227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N54"/>
  <sheetViews>
    <sheetView workbookViewId="0">
      <selection activeCell="N6" sqref="N6"/>
    </sheetView>
  </sheetViews>
  <sheetFormatPr defaultColWidth="9" defaultRowHeight="10.8"/>
  <cols>
    <col min="1" max="1" width="6.875" customWidth="1"/>
    <col min="2" max="2" width="15.625" customWidth="1"/>
    <col min="3" max="3" width="17.125" customWidth="1"/>
    <col min="4" max="4" width="31.125" customWidth="1"/>
    <col min="5" max="5" width="9.125" customWidth="1"/>
    <col min="6" max="6" width="12.125" customWidth="1"/>
    <col min="7" max="11" width="14.625" customWidth="1"/>
    <col min="14" max="14" width="12.75" bestFit="1" customWidth="1"/>
  </cols>
  <sheetData>
    <row r="1" spans="1:11" ht="51" customHeight="1">
      <c r="A1" s="27" t="s">
        <v>390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4.25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391</v>
      </c>
      <c r="H2" s="25"/>
      <c r="I2" s="26" t="s">
        <v>378</v>
      </c>
      <c r="J2" s="26"/>
      <c r="K2" s="26"/>
    </row>
    <row r="3" spans="1:11" ht="17.25" customHeight="1">
      <c r="A3" s="25"/>
      <c r="B3" s="25"/>
      <c r="C3" s="25"/>
      <c r="D3" s="25"/>
      <c r="E3" s="25"/>
      <c r="F3" s="25"/>
      <c r="G3" s="7" t="s">
        <v>392</v>
      </c>
      <c r="H3" s="7" t="s">
        <v>393</v>
      </c>
      <c r="I3" s="4" t="s">
        <v>374</v>
      </c>
      <c r="J3" s="4" t="s">
        <v>394</v>
      </c>
      <c r="K3" s="4" t="s">
        <v>395</v>
      </c>
    </row>
    <row r="4" spans="1:11" ht="14.25" customHeight="1">
      <c r="A4" s="7"/>
      <c r="B4" s="7" t="s">
        <v>339</v>
      </c>
      <c r="C4" s="28" t="s">
        <v>338</v>
      </c>
      <c r="D4" s="28"/>
      <c r="E4" s="8"/>
      <c r="F4" s="8"/>
      <c r="G4" s="8"/>
      <c r="H4" s="8"/>
      <c r="I4" s="8"/>
      <c r="J4" s="3"/>
      <c r="K4" s="3"/>
    </row>
    <row r="5" spans="1:11" ht="59.25" customHeight="1">
      <c r="A5" s="7">
        <v>1</v>
      </c>
      <c r="B5" s="7" t="s">
        <v>7</v>
      </c>
      <c r="C5" s="17" t="s">
        <v>337</v>
      </c>
      <c r="D5" s="17" t="s">
        <v>336</v>
      </c>
      <c r="E5" s="7" t="s">
        <v>9</v>
      </c>
      <c r="F5" s="9">
        <v>94</v>
      </c>
      <c r="G5" s="9">
        <v>1.5</v>
      </c>
      <c r="H5" s="9">
        <f>F5*G5</f>
        <v>141</v>
      </c>
      <c r="I5" s="14">
        <f>汇总表!D4</f>
        <v>0</v>
      </c>
      <c r="J5" s="15">
        <f>G5-G5*I5/100</f>
        <v>1.5</v>
      </c>
      <c r="K5" s="9">
        <f>F5*J5</f>
        <v>141</v>
      </c>
    </row>
    <row r="6" spans="1:11" ht="81.75" customHeight="1">
      <c r="A6" s="7">
        <v>2</v>
      </c>
      <c r="B6" s="7" t="s">
        <v>10</v>
      </c>
      <c r="C6" s="17" t="s">
        <v>335</v>
      </c>
      <c r="D6" s="17" t="s">
        <v>334</v>
      </c>
      <c r="E6" s="7" t="s">
        <v>11</v>
      </c>
      <c r="F6" s="11">
        <v>57</v>
      </c>
      <c r="G6" s="11">
        <v>9.6999999999999993</v>
      </c>
      <c r="H6" s="9">
        <f>F6*G6</f>
        <v>552.9</v>
      </c>
      <c r="I6" s="14">
        <f>汇总表!D4</f>
        <v>0</v>
      </c>
      <c r="J6" s="15">
        <f t="shared" ref="J6:J53" si="0">G6-G6*I6/100</f>
        <v>9.6999999999999993</v>
      </c>
      <c r="K6" s="13">
        <f>F6*J6</f>
        <v>552.9</v>
      </c>
    </row>
    <row r="7" spans="1:11" ht="59.25" customHeight="1">
      <c r="A7" s="7">
        <v>3</v>
      </c>
      <c r="B7" s="7" t="s">
        <v>12</v>
      </c>
      <c r="C7" s="17" t="s">
        <v>333</v>
      </c>
      <c r="D7" s="17" t="s">
        <v>332</v>
      </c>
      <c r="E7" s="7" t="s">
        <v>11</v>
      </c>
      <c r="F7" s="11">
        <v>79.45</v>
      </c>
      <c r="G7" s="11">
        <v>53.21</v>
      </c>
      <c r="H7" s="13">
        <f>F7*G7</f>
        <v>4227.5345000000007</v>
      </c>
      <c r="I7" s="14">
        <f>汇总表!D4</f>
        <v>0</v>
      </c>
      <c r="J7" s="15">
        <f t="shared" si="0"/>
        <v>53.21</v>
      </c>
      <c r="K7" s="13">
        <f t="shared" ref="K7" si="1">F7*J7</f>
        <v>4227.5345000000007</v>
      </c>
    </row>
    <row r="8" spans="1:11" ht="81.75" customHeight="1">
      <c r="A8" s="7">
        <v>4</v>
      </c>
      <c r="B8" s="7" t="s">
        <v>20</v>
      </c>
      <c r="C8" s="17" t="s">
        <v>331</v>
      </c>
      <c r="D8" s="17" t="s">
        <v>114</v>
      </c>
      <c r="E8" s="7" t="s">
        <v>11</v>
      </c>
      <c r="F8" s="11">
        <v>7.4</v>
      </c>
      <c r="G8" s="11">
        <v>55.86</v>
      </c>
      <c r="H8" s="9">
        <f>ROUND(F8*G8,2)</f>
        <v>413.36</v>
      </c>
      <c r="I8" s="14">
        <f>汇总表!D4</f>
        <v>0</v>
      </c>
      <c r="J8" s="15">
        <f t="shared" si="0"/>
        <v>55.86</v>
      </c>
      <c r="K8" s="9">
        <f>ROUND(F8*J8,2)</f>
        <v>413.36</v>
      </c>
    </row>
    <row r="9" spans="1:11" ht="81.75" customHeight="1">
      <c r="A9" s="7">
        <v>5</v>
      </c>
      <c r="B9" s="7" t="s">
        <v>21</v>
      </c>
      <c r="C9" s="17" t="s">
        <v>330</v>
      </c>
      <c r="D9" s="17" t="s">
        <v>115</v>
      </c>
      <c r="E9" s="7" t="s">
        <v>11</v>
      </c>
      <c r="F9" s="9">
        <v>6.6</v>
      </c>
      <c r="G9" s="9">
        <v>252.08</v>
      </c>
      <c r="H9" s="9">
        <f>ROUND(F9*G9,2)</f>
        <v>1663.73</v>
      </c>
      <c r="I9" s="14">
        <f>汇总表!D4</f>
        <v>0</v>
      </c>
      <c r="J9" s="15">
        <f t="shared" si="0"/>
        <v>252.08</v>
      </c>
      <c r="K9" s="9">
        <f>ROUND(F9*J9,2)</f>
        <v>1663.73</v>
      </c>
    </row>
    <row r="10" spans="1:11" ht="81.75" customHeight="1">
      <c r="A10" s="7">
        <v>6</v>
      </c>
      <c r="B10" s="7" t="s">
        <v>264</v>
      </c>
      <c r="C10" s="17" t="s">
        <v>329</v>
      </c>
      <c r="D10" s="17" t="s">
        <v>114</v>
      </c>
      <c r="E10" s="7" t="s">
        <v>11</v>
      </c>
      <c r="F10" s="9">
        <v>4.5</v>
      </c>
      <c r="G10" s="9">
        <v>199.42</v>
      </c>
      <c r="H10" s="9">
        <f>ROUND(F10*G10,2)</f>
        <v>897.39</v>
      </c>
      <c r="I10" s="14">
        <f>汇总表!D4</f>
        <v>0</v>
      </c>
      <c r="J10" s="15">
        <f t="shared" si="0"/>
        <v>199.42</v>
      </c>
      <c r="K10" s="9">
        <f>ROUND(F10*J10,2)</f>
        <v>897.39</v>
      </c>
    </row>
    <row r="11" spans="1:11" ht="14.25" customHeight="1">
      <c r="A11" s="7"/>
      <c r="B11" s="7" t="s">
        <v>328</v>
      </c>
      <c r="C11" s="17" t="s">
        <v>327</v>
      </c>
      <c r="D11" s="7"/>
      <c r="E11" s="7"/>
      <c r="F11" s="7"/>
      <c r="G11" s="9"/>
      <c r="H11" s="9"/>
      <c r="I11" s="14"/>
      <c r="J11" s="15"/>
      <c r="K11" s="9"/>
    </row>
    <row r="12" spans="1:11" ht="81.75" customHeight="1">
      <c r="A12" s="7">
        <v>1</v>
      </c>
      <c r="B12" s="7" t="s">
        <v>22</v>
      </c>
      <c r="C12" s="17" t="s">
        <v>326</v>
      </c>
      <c r="D12" s="17" t="s">
        <v>115</v>
      </c>
      <c r="E12" s="7" t="s">
        <v>11</v>
      </c>
      <c r="F12" s="9">
        <v>8.5</v>
      </c>
      <c r="G12" s="9">
        <v>513.08000000000004</v>
      </c>
      <c r="H12" s="9">
        <f t="shared" ref="H12:H22" si="2">ROUND(F12*G12,2)</f>
        <v>4361.18</v>
      </c>
      <c r="I12" s="14">
        <f>汇总表!D4</f>
        <v>0</v>
      </c>
      <c r="J12" s="15">
        <f t="shared" si="0"/>
        <v>513.08000000000004</v>
      </c>
      <c r="K12" s="9">
        <f t="shared" ref="K12:K22" si="3">ROUND(F12*J12,2)</f>
        <v>4361.18</v>
      </c>
    </row>
    <row r="13" spans="1:11" ht="81.75" customHeight="1">
      <c r="A13" s="7">
        <v>2</v>
      </c>
      <c r="B13" s="7" t="s">
        <v>23</v>
      </c>
      <c r="C13" s="17" t="s">
        <v>325</v>
      </c>
      <c r="D13" s="17" t="s">
        <v>115</v>
      </c>
      <c r="E13" s="7" t="s">
        <v>11</v>
      </c>
      <c r="F13" s="9">
        <v>18.100000000000001</v>
      </c>
      <c r="G13" s="9">
        <v>407.21</v>
      </c>
      <c r="H13" s="9">
        <f t="shared" si="2"/>
        <v>7370.5</v>
      </c>
      <c r="I13" s="14">
        <f>汇总表!D4</f>
        <v>0</v>
      </c>
      <c r="J13" s="15">
        <f t="shared" si="0"/>
        <v>407.21</v>
      </c>
      <c r="K13" s="9">
        <f t="shared" si="3"/>
        <v>7370.5</v>
      </c>
    </row>
    <row r="14" spans="1:11" ht="81.75" customHeight="1">
      <c r="A14" s="7">
        <v>3</v>
      </c>
      <c r="B14" s="7" t="s">
        <v>266</v>
      </c>
      <c r="C14" s="17" t="s">
        <v>324</v>
      </c>
      <c r="D14" s="17" t="s">
        <v>115</v>
      </c>
      <c r="E14" s="7" t="s">
        <v>9</v>
      </c>
      <c r="F14" s="9">
        <v>7.4</v>
      </c>
      <c r="G14" s="9">
        <v>52</v>
      </c>
      <c r="H14" s="9">
        <f t="shared" si="2"/>
        <v>384.8</v>
      </c>
      <c r="I14" s="14">
        <f>汇总表!D4</f>
        <v>0</v>
      </c>
      <c r="J14" s="15">
        <f t="shared" si="0"/>
        <v>52</v>
      </c>
      <c r="K14" s="9">
        <f t="shared" si="3"/>
        <v>384.8</v>
      </c>
    </row>
    <row r="15" spans="1:11" ht="59.25" customHeight="1">
      <c r="A15" s="7">
        <v>4</v>
      </c>
      <c r="B15" s="7" t="s">
        <v>27</v>
      </c>
      <c r="C15" s="17" t="s">
        <v>323</v>
      </c>
      <c r="D15" s="17" t="s">
        <v>116</v>
      </c>
      <c r="E15" s="7" t="s">
        <v>19</v>
      </c>
      <c r="F15" s="9">
        <v>4.95</v>
      </c>
      <c r="G15" s="9">
        <v>1051.77</v>
      </c>
      <c r="H15" s="9">
        <f t="shared" si="2"/>
        <v>5206.26</v>
      </c>
      <c r="I15" s="14">
        <f>汇总表!D4</f>
        <v>0</v>
      </c>
      <c r="J15" s="15">
        <f t="shared" ref="J15" si="4">G15-G15*I15/100</f>
        <v>1051.77</v>
      </c>
      <c r="K15" s="9">
        <f t="shared" si="3"/>
        <v>5206.26</v>
      </c>
    </row>
    <row r="16" spans="1:11" ht="81.75" customHeight="1">
      <c r="A16" s="7">
        <v>5</v>
      </c>
      <c r="B16" s="7" t="s">
        <v>29</v>
      </c>
      <c r="C16" s="17" t="s">
        <v>322</v>
      </c>
      <c r="D16" s="17" t="s">
        <v>115</v>
      </c>
      <c r="E16" s="7" t="s">
        <v>11</v>
      </c>
      <c r="F16" s="9">
        <v>2.2000000000000002</v>
      </c>
      <c r="G16" s="9">
        <v>517.57000000000005</v>
      </c>
      <c r="H16" s="9">
        <f t="shared" si="2"/>
        <v>1138.6500000000001</v>
      </c>
      <c r="I16" s="14">
        <f>汇总表!D4</f>
        <v>0</v>
      </c>
      <c r="J16" s="15">
        <f t="shared" si="0"/>
        <v>517.57000000000005</v>
      </c>
      <c r="K16" s="9">
        <f t="shared" si="3"/>
        <v>1138.6500000000001</v>
      </c>
    </row>
    <row r="17" spans="1:11" ht="81.75" customHeight="1">
      <c r="A17" s="7">
        <v>6</v>
      </c>
      <c r="B17" s="7" t="s">
        <v>31</v>
      </c>
      <c r="C17" s="17" t="s">
        <v>321</v>
      </c>
      <c r="D17" s="17" t="s">
        <v>115</v>
      </c>
      <c r="E17" s="7" t="s">
        <v>11</v>
      </c>
      <c r="F17" s="9">
        <v>1.2</v>
      </c>
      <c r="G17" s="9">
        <v>992.77</v>
      </c>
      <c r="H17" s="9">
        <f t="shared" si="2"/>
        <v>1191.32</v>
      </c>
      <c r="I17" s="14">
        <f>汇总表!D4</f>
        <v>0</v>
      </c>
      <c r="J17" s="15">
        <f t="shared" si="0"/>
        <v>992.77</v>
      </c>
      <c r="K17" s="9">
        <f t="shared" si="3"/>
        <v>1191.32</v>
      </c>
    </row>
    <row r="18" spans="1:11" ht="81.75" customHeight="1">
      <c r="A18" s="7">
        <v>7</v>
      </c>
      <c r="B18" s="7" t="s">
        <v>32</v>
      </c>
      <c r="C18" s="17" t="s">
        <v>33</v>
      </c>
      <c r="D18" s="17" t="s">
        <v>118</v>
      </c>
      <c r="E18" s="7" t="s">
        <v>11</v>
      </c>
      <c r="F18" s="9">
        <v>10.199999999999999</v>
      </c>
      <c r="G18" s="9">
        <v>298.81</v>
      </c>
      <c r="H18" s="9">
        <f t="shared" si="2"/>
        <v>3047.86</v>
      </c>
      <c r="I18" s="14">
        <f>汇总表!D4</f>
        <v>0</v>
      </c>
      <c r="J18" s="15">
        <f t="shared" si="0"/>
        <v>298.81</v>
      </c>
      <c r="K18" s="9">
        <f t="shared" si="3"/>
        <v>3047.86</v>
      </c>
    </row>
    <row r="19" spans="1:11" ht="81.75" customHeight="1">
      <c r="A19" s="7">
        <v>8</v>
      </c>
      <c r="B19" s="7" t="s">
        <v>34</v>
      </c>
      <c r="C19" s="17" t="s">
        <v>35</v>
      </c>
      <c r="D19" s="17" t="s">
        <v>119</v>
      </c>
      <c r="E19" s="7" t="s">
        <v>11</v>
      </c>
      <c r="F19" s="9">
        <v>32.700000000000003</v>
      </c>
      <c r="G19" s="9">
        <v>375.99</v>
      </c>
      <c r="H19" s="9">
        <f t="shared" si="2"/>
        <v>12294.87</v>
      </c>
      <c r="I19" s="14">
        <f>汇总表!D4</f>
        <v>0</v>
      </c>
      <c r="J19" s="15">
        <f t="shared" si="0"/>
        <v>375.99</v>
      </c>
      <c r="K19" s="9">
        <f t="shared" si="3"/>
        <v>12294.87</v>
      </c>
    </row>
    <row r="20" spans="1:11" ht="40.799999999999997" customHeight="1">
      <c r="A20" s="7">
        <v>9</v>
      </c>
      <c r="B20" s="7" t="s">
        <v>36</v>
      </c>
      <c r="C20" s="17" t="s">
        <v>37</v>
      </c>
      <c r="D20" s="17" t="s">
        <v>120</v>
      </c>
      <c r="E20" s="7" t="s">
        <v>19</v>
      </c>
      <c r="F20" s="9">
        <v>0.12</v>
      </c>
      <c r="G20" s="9">
        <v>6638.44</v>
      </c>
      <c r="H20" s="9">
        <f t="shared" si="2"/>
        <v>796.61</v>
      </c>
      <c r="I20" s="14">
        <f>汇总表!D4</f>
        <v>0</v>
      </c>
      <c r="J20" s="15">
        <f t="shared" si="0"/>
        <v>6638.44</v>
      </c>
      <c r="K20" s="9">
        <f t="shared" si="3"/>
        <v>796.61</v>
      </c>
    </row>
    <row r="21" spans="1:11" ht="48" customHeight="1">
      <c r="A21" s="7">
        <v>10</v>
      </c>
      <c r="B21" s="7" t="s">
        <v>268</v>
      </c>
      <c r="C21" s="17" t="s">
        <v>121</v>
      </c>
      <c r="D21" s="17" t="s">
        <v>122</v>
      </c>
      <c r="E21" s="7" t="s">
        <v>9</v>
      </c>
      <c r="F21" s="9">
        <v>26</v>
      </c>
      <c r="G21" s="9">
        <v>6.18</v>
      </c>
      <c r="H21" s="9">
        <f t="shared" si="2"/>
        <v>160.68</v>
      </c>
      <c r="I21" s="14">
        <f>汇总表!D4</f>
        <v>0</v>
      </c>
      <c r="J21" s="15">
        <f t="shared" si="0"/>
        <v>6.18</v>
      </c>
      <c r="K21" s="9">
        <f t="shared" si="3"/>
        <v>160.68</v>
      </c>
    </row>
    <row r="22" spans="1:11" ht="48" customHeight="1">
      <c r="A22" s="7">
        <v>11</v>
      </c>
      <c r="B22" s="7" t="s">
        <v>39</v>
      </c>
      <c r="C22" s="17" t="s">
        <v>40</v>
      </c>
      <c r="D22" s="17" t="s">
        <v>269</v>
      </c>
      <c r="E22" s="7" t="s">
        <v>42</v>
      </c>
      <c r="F22" s="9">
        <v>144</v>
      </c>
      <c r="G22" s="9">
        <v>7.06</v>
      </c>
      <c r="H22" s="9">
        <f t="shared" si="2"/>
        <v>1016.64</v>
      </c>
      <c r="I22" s="14">
        <f>汇总表!D4</f>
        <v>0</v>
      </c>
      <c r="J22" s="15">
        <f t="shared" si="0"/>
        <v>7.06</v>
      </c>
      <c r="K22" s="9">
        <f t="shared" si="3"/>
        <v>1016.64</v>
      </c>
    </row>
    <row r="23" spans="1:11" ht="14.25" customHeight="1">
      <c r="A23" s="7"/>
      <c r="B23" s="7" t="s">
        <v>320</v>
      </c>
      <c r="C23" s="17" t="s">
        <v>319</v>
      </c>
      <c r="D23" s="7"/>
      <c r="E23" s="7"/>
      <c r="F23" s="7"/>
      <c r="G23" s="9"/>
      <c r="H23" s="9"/>
      <c r="I23" s="14"/>
      <c r="J23" s="15"/>
      <c r="K23" s="9"/>
    </row>
    <row r="24" spans="1:11" ht="59.25" customHeight="1">
      <c r="A24" s="7">
        <v>1</v>
      </c>
      <c r="B24" s="7" t="s">
        <v>44</v>
      </c>
      <c r="C24" s="17" t="s">
        <v>270</v>
      </c>
      <c r="D24" s="17" t="s">
        <v>109</v>
      </c>
      <c r="E24" s="7" t="s">
        <v>9</v>
      </c>
      <c r="F24" s="9">
        <v>30</v>
      </c>
      <c r="G24" s="9">
        <v>4.22</v>
      </c>
      <c r="H24" s="9">
        <f t="shared" ref="H24:H34" si="5">ROUND(F24*G24,2)</f>
        <v>126.6</v>
      </c>
      <c r="I24" s="14">
        <f>汇总表!D4</f>
        <v>0</v>
      </c>
      <c r="J24" s="15">
        <f t="shared" si="0"/>
        <v>4.22</v>
      </c>
      <c r="K24" s="9">
        <f t="shared" ref="K24:K34" si="6">ROUND(F24*J24,2)</f>
        <v>126.6</v>
      </c>
    </row>
    <row r="25" spans="1:11" s="1" customFormat="1" ht="81.75" customHeight="1">
      <c r="A25" s="10">
        <v>2</v>
      </c>
      <c r="B25" s="10" t="s">
        <v>45</v>
      </c>
      <c r="C25" s="18" t="s">
        <v>54</v>
      </c>
      <c r="D25" s="18" t="s">
        <v>123</v>
      </c>
      <c r="E25" s="10" t="s">
        <v>11</v>
      </c>
      <c r="F25" s="11">
        <f>4.5+4.1</f>
        <v>8.6</v>
      </c>
      <c r="G25" s="11">
        <v>196</v>
      </c>
      <c r="H25" s="11">
        <f t="shared" si="5"/>
        <v>1685.6</v>
      </c>
      <c r="I25" s="14">
        <f>汇总表!D4</f>
        <v>0</v>
      </c>
      <c r="J25" s="15">
        <f t="shared" si="0"/>
        <v>196</v>
      </c>
      <c r="K25" s="9">
        <f t="shared" si="6"/>
        <v>1685.6</v>
      </c>
    </row>
    <row r="26" spans="1:11" ht="115.5" customHeight="1">
      <c r="A26" s="7">
        <v>3</v>
      </c>
      <c r="B26" s="7" t="s">
        <v>49</v>
      </c>
      <c r="C26" s="17" t="s">
        <v>318</v>
      </c>
      <c r="D26" s="17" t="s">
        <v>125</v>
      </c>
      <c r="E26" s="7" t="s">
        <v>9</v>
      </c>
      <c r="F26" s="9">
        <v>30</v>
      </c>
      <c r="G26" s="9">
        <v>17.39</v>
      </c>
      <c r="H26" s="9">
        <f t="shared" si="5"/>
        <v>521.70000000000005</v>
      </c>
      <c r="I26" s="14">
        <f>汇总表!D4</f>
        <v>0</v>
      </c>
      <c r="J26" s="15">
        <f t="shared" si="0"/>
        <v>17.39</v>
      </c>
      <c r="K26" s="9">
        <f t="shared" si="6"/>
        <v>521.70000000000005</v>
      </c>
    </row>
    <row r="27" spans="1:11" ht="81.75" customHeight="1">
      <c r="A27" s="10">
        <v>4</v>
      </c>
      <c r="B27" s="7" t="s">
        <v>46</v>
      </c>
      <c r="C27" s="17" t="s">
        <v>271</v>
      </c>
      <c r="D27" s="17" t="s">
        <v>114</v>
      </c>
      <c r="E27" s="7" t="s">
        <v>11</v>
      </c>
      <c r="F27" s="9">
        <v>4.9000000000000004</v>
      </c>
      <c r="G27" s="11">
        <v>55.86</v>
      </c>
      <c r="H27" s="9">
        <f t="shared" si="5"/>
        <v>273.70999999999998</v>
      </c>
      <c r="I27" s="14">
        <f>汇总表!D4</f>
        <v>0</v>
      </c>
      <c r="J27" s="15">
        <f t="shared" si="0"/>
        <v>55.86</v>
      </c>
      <c r="K27" s="9">
        <f t="shared" si="6"/>
        <v>273.70999999999998</v>
      </c>
    </row>
    <row r="28" spans="1:11" ht="115.5" customHeight="1">
      <c r="A28" s="7">
        <v>5</v>
      </c>
      <c r="B28" s="7" t="s">
        <v>272</v>
      </c>
      <c r="C28" s="17" t="s">
        <v>311</v>
      </c>
      <c r="D28" s="17" t="s">
        <v>124</v>
      </c>
      <c r="E28" s="7" t="s">
        <v>11</v>
      </c>
      <c r="F28" s="9">
        <v>13.8</v>
      </c>
      <c r="G28" s="9">
        <v>198.02</v>
      </c>
      <c r="H28" s="9">
        <f t="shared" si="5"/>
        <v>2732.68</v>
      </c>
      <c r="I28" s="14">
        <f>汇总表!D4</f>
        <v>0</v>
      </c>
      <c r="J28" s="15">
        <f t="shared" si="0"/>
        <v>198.02</v>
      </c>
      <c r="K28" s="9">
        <f t="shared" si="6"/>
        <v>2732.68</v>
      </c>
    </row>
    <row r="29" spans="1:11" ht="93" customHeight="1">
      <c r="A29" s="10">
        <v>6</v>
      </c>
      <c r="B29" s="7" t="s">
        <v>273</v>
      </c>
      <c r="C29" s="17" t="s">
        <v>317</v>
      </c>
      <c r="D29" s="17" t="s">
        <v>141</v>
      </c>
      <c r="E29" s="7" t="s">
        <v>9</v>
      </c>
      <c r="F29" s="11">
        <f>41+7</f>
        <v>48</v>
      </c>
      <c r="G29" s="9">
        <v>19</v>
      </c>
      <c r="H29" s="9">
        <f t="shared" si="5"/>
        <v>912</v>
      </c>
      <c r="I29" s="14">
        <f>汇总表!D4</f>
        <v>0</v>
      </c>
      <c r="J29" s="15">
        <f t="shared" ref="J29" si="7">G29-G29*I29/100</f>
        <v>19</v>
      </c>
      <c r="K29" s="9">
        <f t="shared" si="6"/>
        <v>912</v>
      </c>
    </row>
    <row r="30" spans="1:11" ht="104.25" customHeight="1">
      <c r="A30" s="7">
        <v>7</v>
      </c>
      <c r="B30" s="7" t="s">
        <v>51</v>
      </c>
      <c r="C30" s="17" t="s">
        <v>316</v>
      </c>
      <c r="D30" s="17" t="s">
        <v>126</v>
      </c>
      <c r="E30" s="7" t="s">
        <v>11</v>
      </c>
      <c r="F30" s="9">
        <v>1.8</v>
      </c>
      <c r="G30" s="9">
        <v>269</v>
      </c>
      <c r="H30" s="9">
        <f t="shared" si="5"/>
        <v>484.2</v>
      </c>
      <c r="I30" s="14">
        <f>汇总表!D4</f>
        <v>0</v>
      </c>
      <c r="J30" s="15">
        <f t="shared" si="0"/>
        <v>269</v>
      </c>
      <c r="K30" s="9">
        <f t="shared" si="6"/>
        <v>484.2</v>
      </c>
    </row>
    <row r="31" spans="1:11" ht="59.25" customHeight="1">
      <c r="A31" s="10">
        <v>8</v>
      </c>
      <c r="B31" s="7" t="s">
        <v>62</v>
      </c>
      <c r="C31" s="17" t="s">
        <v>315</v>
      </c>
      <c r="D31" s="17" t="s">
        <v>314</v>
      </c>
      <c r="E31" s="7" t="s">
        <v>9</v>
      </c>
      <c r="F31" s="9">
        <v>14</v>
      </c>
      <c r="G31" s="9">
        <v>4.22</v>
      </c>
      <c r="H31" s="9">
        <f t="shared" si="5"/>
        <v>59.08</v>
      </c>
      <c r="I31" s="14">
        <f>汇总表!D4</f>
        <v>0</v>
      </c>
      <c r="J31" s="15">
        <f t="shared" si="0"/>
        <v>4.22</v>
      </c>
      <c r="K31" s="9">
        <f t="shared" si="6"/>
        <v>59.08</v>
      </c>
    </row>
    <row r="32" spans="1:11" ht="81.75" customHeight="1">
      <c r="A32" s="7">
        <v>9</v>
      </c>
      <c r="B32" s="7" t="s">
        <v>55</v>
      </c>
      <c r="C32" s="17" t="s">
        <v>313</v>
      </c>
      <c r="D32" s="17" t="s">
        <v>114</v>
      </c>
      <c r="E32" s="7" t="s">
        <v>11</v>
      </c>
      <c r="F32" s="9">
        <v>1.4</v>
      </c>
      <c r="G32" s="9">
        <v>55.86</v>
      </c>
      <c r="H32" s="9">
        <f t="shared" si="5"/>
        <v>78.2</v>
      </c>
      <c r="I32" s="14">
        <f>汇总表!D4</f>
        <v>0</v>
      </c>
      <c r="J32" s="15">
        <f t="shared" si="0"/>
        <v>55.86</v>
      </c>
      <c r="K32" s="9">
        <f t="shared" si="6"/>
        <v>78.2</v>
      </c>
    </row>
    <row r="33" spans="1:11" ht="115.5" customHeight="1">
      <c r="A33" s="10">
        <v>10</v>
      </c>
      <c r="B33" s="16" t="s">
        <v>129</v>
      </c>
      <c r="C33" s="17" t="s">
        <v>312</v>
      </c>
      <c r="D33" s="17" t="s">
        <v>130</v>
      </c>
      <c r="E33" s="7" t="s">
        <v>9</v>
      </c>
      <c r="F33" s="9">
        <v>14</v>
      </c>
      <c r="G33" s="9">
        <v>28</v>
      </c>
      <c r="H33" s="9">
        <f t="shared" si="5"/>
        <v>392</v>
      </c>
      <c r="I33" s="14">
        <f>汇总表!D4</f>
        <v>0</v>
      </c>
      <c r="J33" s="15">
        <f t="shared" si="0"/>
        <v>28</v>
      </c>
      <c r="K33" s="9">
        <f t="shared" si="6"/>
        <v>392</v>
      </c>
    </row>
    <row r="34" spans="1:11" ht="115.5" customHeight="1">
      <c r="A34" s="7">
        <v>11</v>
      </c>
      <c r="B34" s="7" t="s">
        <v>276</v>
      </c>
      <c r="C34" s="17" t="s">
        <v>311</v>
      </c>
      <c r="D34" s="17" t="s">
        <v>277</v>
      </c>
      <c r="E34" s="7" t="s">
        <v>11</v>
      </c>
      <c r="F34" s="9">
        <v>2</v>
      </c>
      <c r="G34" s="9">
        <v>326.36</v>
      </c>
      <c r="H34" s="9">
        <f t="shared" si="5"/>
        <v>652.72</v>
      </c>
      <c r="I34" s="14">
        <f>汇总表!D4</f>
        <v>0</v>
      </c>
      <c r="J34" s="15">
        <f t="shared" si="0"/>
        <v>326.36</v>
      </c>
      <c r="K34" s="9">
        <f t="shared" si="6"/>
        <v>652.72</v>
      </c>
    </row>
    <row r="35" spans="1:11" ht="14.25" customHeight="1">
      <c r="A35" s="7"/>
      <c r="B35" s="7" t="s">
        <v>310</v>
      </c>
      <c r="C35" s="28" t="s">
        <v>52</v>
      </c>
      <c r="D35" s="28"/>
      <c r="E35" s="8"/>
      <c r="F35" s="8"/>
      <c r="G35" s="8"/>
      <c r="H35" s="8"/>
      <c r="I35" s="14"/>
      <c r="J35" s="15"/>
      <c r="K35" s="9"/>
    </row>
    <row r="36" spans="1:11" ht="59.25" customHeight="1">
      <c r="A36" s="7">
        <v>1</v>
      </c>
      <c r="B36" s="7" t="s">
        <v>278</v>
      </c>
      <c r="C36" s="17" t="s">
        <v>8</v>
      </c>
      <c r="D36" s="17" t="s">
        <v>309</v>
      </c>
      <c r="E36" s="7" t="s">
        <v>9</v>
      </c>
      <c r="F36" s="9">
        <v>84</v>
      </c>
      <c r="G36" s="9">
        <v>1.5</v>
      </c>
      <c r="H36" s="9">
        <f t="shared" ref="H36:H50" si="8">ROUND(F36*G36,2)</f>
        <v>126</v>
      </c>
      <c r="I36" s="14">
        <f>汇总表!D4</f>
        <v>0</v>
      </c>
      <c r="J36" s="15">
        <f t="shared" si="0"/>
        <v>1.5</v>
      </c>
      <c r="K36" s="9">
        <f t="shared" ref="K36:K50" si="9">ROUND(F36*J36,2)</f>
        <v>126</v>
      </c>
    </row>
    <row r="37" spans="1:11" ht="81.75" customHeight="1">
      <c r="A37" s="7">
        <v>2</v>
      </c>
      <c r="B37" s="7" t="s">
        <v>63</v>
      </c>
      <c r="C37" s="17" t="s">
        <v>134</v>
      </c>
      <c r="D37" s="17" t="s">
        <v>114</v>
      </c>
      <c r="E37" s="7" t="s">
        <v>11</v>
      </c>
      <c r="F37" s="9">
        <v>8.4</v>
      </c>
      <c r="G37" s="11">
        <v>55.86</v>
      </c>
      <c r="H37" s="9">
        <f t="shared" si="8"/>
        <v>469.22</v>
      </c>
      <c r="I37" s="14">
        <f>汇总表!D4</f>
        <v>0</v>
      </c>
      <c r="J37" s="15">
        <f t="shared" si="0"/>
        <v>55.86</v>
      </c>
      <c r="K37" s="9">
        <f t="shared" si="9"/>
        <v>469.22</v>
      </c>
    </row>
    <row r="38" spans="1:11" ht="59.25" customHeight="1">
      <c r="A38" s="7">
        <v>3</v>
      </c>
      <c r="B38" s="7" t="s">
        <v>64</v>
      </c>
      <c r="C38" s="17" t="s">
        <v>308</v>
      </c>
      <c r="D38" s="17" t="s">
        <v>135</v>
      </c>
      <c r="E38" s="7" t="s">
        <v>9</v>
      </c>
      <c r="F38" s="11">
        <v>168</v>
      </c>
      <c r="G38" s="11">
        <v>29.06</v>
      </c>
      <c r="H38" s="9">
        <f t="shared" si="8"/>
        <v>4882.08</v>
      </c>
      <c r="I38" s="14">
        <f>汇总表!D4</f>
        <v>0</v>
      </c>
      <c r="J38" s="15">
        <f t="shared" si="0"/>
        <v>29.06</v>
      </c>
      <c r="K38" s="9">
        <f t="shared" si="9"/>
        <v>4882.08</v>
      </c>
    </row>
    <row r="39" spans="1:11" ht="70.5" customHeight="1">
      <c r="A39" s="7">
        <v>4</v>
      </c>
      <c r="B39" s="7" t="s">
        <v>279</v>
      </c>
      <c r="C39" s="17" t="s">
        <v>307</v>
      </c>
      <c r="D39" s="17" t="s">
        <v>281</v>
      </c>
      <c r="E39" s="7" t="s">
        <v>9</v>
      </c>
      <c r="F39" s="9">
        <v>84</v>
      </c>
      <c r="G39" s="9">
        <v>29.65</v>
      </c>
      <c r="H39" s="9">
        <f t="shared" si="8"/>
        <v>2490.6</v>
      </c>
      <c r="I39" s="14">
        <f>汇总表!D4</f>
        <v>0</v>
      </c>
      <c r="J39" s="15">
        <f t="shared" si="0"/>
        <v>29.65</v>
      </c>
      <c r="K39" s="9">
        <f t="shared" si="9"/>
        <v>2490.6</v>
      </c>
    </row>
    <row r="40" spans="1:11" ht="115.5" customHeight="1">
      <c r="A40" s="7">
        <v>5</v>
      </c>
      <c r="B40" s="7" t="s">
        <v>282</v>
      </c>
      <c r="C40" s="17" t="s">
        <v>306</v>
      </c>
      <c r="D40" s="17" t="s">
        <v>284</v>
      </c>
      <c r="E40" s="7" t="s">
        <v>9</v>
      </c>
      <c r="F40" s="9">
        <v>84.3</v>
      </c>
      <c r="G40" s="9">
        <v>36.03</v>
      </c>
      <c r="H40" s="9">
        <f t="shared" si="8"/>
        <v>3037.33</v>
      </c>
      <c r="I40" s="14">
        <f>汇总表!D4</f>
        <v>0</v>
      </c>
      <c r="J40" s="15">
        <f t="shared" ref="J40" si="10">G40-G40*I40/100</f>
        <v>36.03</v>
      </c>
      <c r="K40" s="9">
        <f t="shared" si="9"/>
        <v>3037.33</v>
      </c>
    </row>
    <row r="41" spans="1:11" ht="59.25" customHeight="1">
      <c r="A41" s="7">
        <v>6</v>
      </c>
      <c r="B41" s="7" t="s">
        <v>71</v>
      </c>
      <c r="C41" s="17" t="s">
        <v>305</v>
      </c>
      <c r="D41" s="17" t="s">
        <v>138</v>
      </c>
      <c r="E41" s="7" t="s">
        <v>9</v>
      </c>
      <c r="F41" s="9">
        <v>99.3</v>
      </c>
      <c r="G41" s="9">
        <v>23.99</v>
      </c>
      <c r="H41" s="9">
        <f t="shared" si="8"/>
        <v>2382.21</v>
      </c>
      <c r="I41" s="14">
        <f>汇总表!D4</f>
        <v>0</v>
      </c>
      <c r="J41" s="15">
        <f t="shared" si="0"/>
        <v>23.99</v>
      </c>
      <c r="K41" s="9">
        <f t="shared" si="9"/>
        <v>2382.21</v>
      </c>
    </row>
    <row r="42" spans="1:11" ht="93" customHeight="1">
      <c r="A42" s="7">
        <v>7</v>
      </c>
      <c r="B42" s="7" t="s">
        <v>79</v>
      </c>
      <c r="C42" s="17" t="s">
        <v>304</v>
      </c>
      <c r="D42" s="17" t="s">
        <v>141</v>
      </c>
      <c r="E42" s="7" t="s">
        <v>9</v>
      </c>
      <c r="F42" s="9">
        <f>244+170.9</f>
        <v>414.9</v>
      </c>
      <c r="G42" s="9">
        <v>25.73</v>
      </c>
      <c r="H42" s="9">
        <f t="shared" si="8"/>
        <v>10675.38</v>
      </c>
      <c r="I42" s="14">
        <f>汇总表!D4</f>
        <v>0</v>
      </c>
      <c r="J42" s="15">
        <f t="shared" si="0"/>
        <v>25.73</v>
      </c>
      <c r="K42" s="9">
        <f t="shared" si="9"/>
        <v>10675.38</v>
      </c>
    </row>
    <row r="43" spans="1:11" ht="48" customHeight="1">
      <c r="A43" s="7">
        <v>8</v>
      </c>
      <c r="B43" s="7" t="s">
        <v>75</v>
      </c>
      <c r="C43" s="17" t="s">
        <v>303</v>
      </c>
      <c r="D43" s="17" t="s">
        <v>302</v>
      </c>
      <c r="E43" s="7" t="s">
        <v>9</v>
      </c>
      <c r="F43" s="9">
        <v>170.9</v>
      </c>
      <c r="G43" s="9">
        <v>5.97</v>
      </c>
      <c r="H43" s="9">
        <f t="shared" si="8"/>
        <v>1020.27</v>
      </c>
      <c r="I43" s="14">
        <f>汇总表!D4</f>
        <v>0</v>
      </c>
      <c r="J43" s="15">
        <f t="shared" si="0"/>
        <v>5.97</v>
      </c>
      <c r="K43" s="9">
        <f t="shared" si="9"/>
        <v>1020.27</v>
      </c>
    </row>
    <row r="44" spans="1:11" ht="59.25" customHeight="1">
      <c r="A44" s="7">
        <v>9</v>
      </c>
      <c r="B44" s="7" t="s">
        <v>72</v>
      </c>
      <c r="C44" s="17" t="s">
        <v>301</v>
      </c>
      <c r="D44" s="17" t="s">
        <v>139</v>
      </c>
      <c r="E44" s="7" t="s">
        <v>9</v>
      </c>
      <c r="F44" s="9">
        <v>170.9</v>
      </c>
      <c r="G44" s="9">
        <v>82.79</v>
      </c>
      <c r="H44" s="9">
        <f t="shared" si="8"/>
        <v>14148.81</v>
      </c>
      <c r="I44" s="14">
        <f>汇总表!D4</f>
        <v>0</v>
      </c>
      <c r="J44" s="15">
        <f t="shared" si="0"/>
        <v>82.79</v>
      </c>
      <c r="K44" s="9">
        <f t="shared" si="9"/>
        <v>14148.81</v>
      </c>
    </row>
    <row r="45" spans="1:11" ht="70.5" customHeight="1">
      <c r="A45" s="7">
        <v>10</v>
      </c>
      <c r="B45" s="7" t="s">
        <v>87</v>
      </c>
      <c r="C45" s="17" t="s">
        <v>300</v>
      </c>
      <c r="D45" s="17" t="s">
        <v>286</v>
      </c>
      <c r="E45" s="7" t="s">
        <v>11</v>
      </c>
      <c r="F45" s="9">
        <v>6.7</v>
      </c>
      <c r="G45" s="9">
        <v>94.66</v>
      </c>
      <c r="H45" s="9">
        <f t="shared" si="8"/>
        <v>634.22</v>
      </c>
      <c r="I45" s="14">
        <f>汇总表!D4</f>
        <v>0</v>
      </c>
      <c r="J45" s="15">
        <f t="shared" si="0"/>
        <v>94.66</v>
      </c>
      <c r="K45" s="9">
        <f t="shared" si="9"/>
        <v>634.22</v>
      </c>
    </row>
    <row r="46" spans="1:11" ht="59.25" customHeight="1">
      <c r="A46" s="7">
        <v>11</v>
      </c>
      <c r="B46" s="7" t="s">
        <v>88</v>
      </c>
      <c r="C46" s="17" t="s">
        <v>299</v>
      </c>
      <c r="D46" s="17" t="s">
        <v>149</v>
      </c>
      <c r="E46" s="7" t="s">
        <v>9</v>
      </c>
      <c r="F46" s="9">
        <v>84</v>
      </c>
      <c r="G46" s="9">
        <v>21.89</v>
      </c>
      <c r="H46" s="9">
        <f t="shared" si="8"/>
        <v>1838.76</v>
      </c>
      <c r="I46" s="14">
        <f>汇总表!D4</f>
        <v>0</v>
      </c>
      <c r="J46" s="15">
        <f t="shared" si="0"/>
        <v>21.89</v>
      </c>
      <c r="K46" s="9">
        <f t="shared" si="9"/>
        <v>1838.76</v>
      </c>
    </row>
    <row r="47" spans="1:11" ht="59.25" customHeight="1">
      <c r="A47" s="7">
        <v>12</v>
      </c>
      <c r="B47" s="7" t="s">
        <v>287</v>
      </c>
      <c r="C47" s="17" t="s">
        <v>298</v>
      </c>
      <c r="D47" s="17" t="s">
        <v>289</v>
      </c>
      <c r="E47" s="7" t="s">
        <v>9</v>
      </c>
      <c r="F47" s="9">
        <v>101</v>
      </c>
      <c r="G47" s="9">
        <v>43.69</v>
      </c>
      <c r="H47" s="9">
        <f t="shared" si="8"/>
        <v>4412.6899999999996</v>
      </c>
      <c r="I47" s="14">
        <f>汇总表!D4</f>
        <v>0</v>
      </c>
      <c r="J47" s="15">
        <f t="shared" si="0"/>
        <v>43.69</v>
      </c>
      <c r="K47" s="9">
        <f t="shared" si="9"/>
        <v>4412.6899999999996</v>
      </c>
    </row>
    <row r="48" spans="1:11" ht="59.25" customHeight="1">
      <c r="A48" s="7">
        <v>13</v>
      </c>
      <c r="B48" s="7" t="s">
        <v>76</v>
      </c>
      <c r="C48" s="17" t="s">
        <v>297</v>
      </c>
      <c r="D48" s="17" t="s">
        <v>65</v>
      </c>
      <c r="E48" s="7" t="s">
        <v>9</v>
      </c>
      <c r="F48" s="9">
        <v>84</v>
      </c>
      <c r="G48" s="9">
        <v>40.020000000000003</v>
      </c>
      <c r="H48" s="9">
        <f t="shared" si="8"/>
        <v>3361.68</v>
      </c>
      <c r="I48" s="14">
        <f>汇总表!D4</f>
        <v>0</v>
      </c>
      <c r="J48" s="15">
        <f t="shared" si="0"/>
        <v>40.020000000000003</v>
      </c>
      <c r="K48" s="9">
        <f t="shared" si="9"/>
        <v>3361.68</v>
      </c>
    </row>
    <row r="49" spans="1:14" ht="48" customHeight="1">
      <c r="A49" s="7">
        <v>14</v>
      </c>
      <c r="B49" s="7" t="s">
        <v>290</v>
      </c>
      <c r="C49" s="17" t="s">
        <v>291</v>
      </c>
      <c r="D49" s="17" t="s">
        <v>292</v>
      </c>
      <c r="E49" s="7" t="s">
        <v>9</v>
      </c>
      <c r="F49" s="9">
        <v>9</v>
      </c>
      <c r="G49" s="9">
        <f>92.62+7.55</f>
        <v>100.17</v>
      </c>
      <c r="H49" s="9">
        <f t="shared" si="8"/>
        <v>901.53</v>
      </c>
      <c r="I49" s="14">
        <f>汇总表!D4</f>
        <v>0</v>
      </c>
      <c r="J49" s="15">
        <f t="shared" si="0"/>
        <v>100.17</v>
      </c>
      <c r="K49" s="9">
        <f t="shared" si="9"/>
        <v>901.53</v>
      </c>
    </row>
    <row r="50" spans="1:14" ht="48" customHeight="1">
      <c r="A50" s="7">
        <v>15</v>
      </c>
      <c r="B50" s="7" t="s">
        <v>99</v>
      </c>
      <c r="C50" s="17" t="s">
        <v>296</v>
      </c>
      <c r="D50" s="17" t="s">
        <v>155</v>
      </c>
      <c r="E50" s="7" t="s">
        <v>9</v>
      </c>
      <c r="F50" s="9">
        <v>2</v>
      </c>
      <c r="G50" s="9">
        <v>91.87</v>
      </c>
      <c r="H50" s="9">
        <f t="shared" si="8"/>
        <v>183.74</v>
      </c>
      <c r="I50" s="14">
        <f>汇总表!D4</f>
        <v>0</v>
      </c>
      <c r="J50" s="15">
        <f t="shared" si="0"/>
        <v>91.87</v>
      </c>
      <c r="K50" s="9">
        <f t="shared" si="9"/>
        <v>183.74</v>
      </c>
    </row>
    <row r="51" spans="1:14" ht="14.25" customHeight="1">
      <c r="A51" s="10"/>
      <c r="B51" s="10" t="s">
        <v>295</v>
      </c>
      <c r="C51" s="29" t="s">
        <v>293</v>
      </c>
      <c r="D51" s="29"/>
      <c r="E51" s="12"/>
      <c r="F51" s="12"/>
      <c r="G51" s="12"/>
      <c r="H51" s="11"/>
      <c r="I51" s="14"/>
      <c r="J51" s="15"/>
      <c r="K51" s="9"/>
    </row>
    <row r="52" spans="1:14" ht="34.799999999999997" customHeight="1">
      <c r="A52" s="10">
        <v>1</v>
      </c>
      <c r="B52" s="10" t="s">
        <v>16</v>
      </c>
      <c r="C52" s="18" t="s">
        <v>105</v>
      </c>
      <c r="D52" s="18" t="s">
        <v>157</v>
      </c>
      <c r="E52" s="10" t="s">
        <v>9</v>
      </c>
      <c r="F52" s="11">
        <v>94</v>
      </c>
      <c r="G52" s="11">
        <v>27.36</v>
      </c>
      <c r="H52" s="11">
        <f>ROUND(F52*G52,2)</f>
        <v>2571.84</v>
      </c>
      <c r="I52" s="14">
        <f>汇总表!D4</f>
        <v>0</v>
      </c>
      <c r="J52" s="15">
        <f t="shared" si="0"/>
        <v>27.36</v>
      </c>
      <c r="K52" s="9">
        <f>ROUND(F52*J52,2)</f>
        <v>2571.84</v>
      </c>
      <c r="N52" s="2"/>
    </row>
    <row r="53" spans="1:14" ht="14.25" customHeight="1">
      <c r="A53" s="10">
        <v>2</v>
      </c>
      <c r="B53" s="10" t="s">
        <v>294</v>
      </c>
      <c r="C53" s="18" t="s">
        <v>107</v>
      </c>
      <c r="D53" s="18"/>
      <c r="E53" s="10" t="s">
        <v>9</v>
      </c>
      <c r="F53" s="11">
        <v>94</v>
      </c>
      <c r="G53" s="11">
        <v>29.59</v>
      </c>
      <c r="H53" s="11">
        <f>ROUND(F53*G53,2)</f>
        <v>2781.46</v>
      </c>
      <c r="I53" s="14">
        <f>汇总表!D4</f>
        <v>0</v>
      </c>
      <c r="J53" s="15">
        <f t="shared" si="0"/>
        <v>29.59</v>
      </c>
      <c r="K53" s="9">
        <f>ROUND(F53*J53,2)</f>
        <v>2781.46</v>
      </c>
    </row>
    <row r="54" spans="1:14" ht="14.25" customHeight="1">
      <c r="A54" s="25" t="s">
        <v>108</v>
      </c>
      <c r="B54" s="25"/>
      <c r="C54" s="25"/>
      <c r="D54" s="25"/>
      <c r="E54" s="25"/>
      <c r="F54" s="25"/>
      <c r="G54" s="25"/>
      <c r="H54" s="13">
        <f>SUM(H4:H53)</f>
        <v>108701.59450000001</v>
      </c>
      <c r="I54" s="14"/>
      <c r="J54" s="15"/>
      <c r="K54" s="13">
        <f>SUM(K4:K53)</f>
        <v>108701.59450000001</v>
      </c>
    </row>
  </sheetData>
  <sheetProtection password="BDFF" sheet="1" objects="1" scenarios="1" selectLockedCells="1"/>
  <mergeCells count="13">
    <mergeCell ref="A54:G54"/>
    <mergeCell ref="G2:H2"/>
    <mergeCell ref="I2:K2"/>
    <mergeCell ref="A1:K1"/>
    <mergeCell ref="C51:D51"/>
    <mergeCell ref="C35:D35"/>
    <mergeCell ref="F2:F3"/>
    <mergeCell ref="C4:D4"/>
    <mergeCell ref="A2:A3"/>
    <mergeCell ref="B2:B3"/>
    <mergeCell ref="C2:C3"/>
    <mergeCell ref="D2:D3"/>
    <mergeCell ref="E2:E3"/>
  </mergeCells>
  <phoneticPr fontId="3" type="noConversion"/>
  <printOptions horizontalCentered="1"/>
  <pageMargins left="0.39370078740157483" right="0.39370078740157483" top="0.59055118110236227" bottom="0.19685039370078741" header="0.59055118110236227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K61"/>
  <sheetViews>
    <sheetView workbookViewId="0">
      <selection activeCell="N6" sqref="N6"/>
    </sheetView>
  </sheetViews>
  <sheetFormatPr defaultColWidth="9" defaultRowHeight="10.8"/>
  <cols>
    <col min="1" max="1" width="6.875" customWidth="1"/>
    <col min="2" max="2" width="15.625" customWidth="1"/>
    <col min="3" max="3" width="17.125" customWidth="1"/>
    <col min="4" max="4" width="31.125" customWidth="1"/>
    <col min="5" max="5" width="9.125" customWidth="1"/>
    <col min="6" max="6" width="12.125" customWidth="1"/>
    <col min="7" max="11" width="14.625" customWidth="1"/>
  </cols>
  <sheetData>
    <row r="1" spans="1:11" ht="51" customHeight="1">
      <c r="A1" s="27" t="s">
        <v>377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4.25" customHeight="1">
      <c r="A2" s="25" t="s">
        <v>0</v>
      </c>
      <c r="B2" s="25" t="s">
        <v>1</v>
      </c>
      <c r="C2" s="25" t="s">
        <v>2</v>
      </c>
      <c r="D2" s="25" t="s">
        <v>257</v>
      </c>
      <c r="E2" s="25" t="s">
        <v>256</v>
      </c>
      <c r="F2" s="25" t="s">
        <v>255</v>
      </c>
      <c r="G2" s="25" t="s">
        <v>391</v>
      </c>
      <c r="H2" s="25"/>
      <c r="I2" s="26" t="s">
        <v>378</v>
      </c>
      <c r="J2" s="26"/>
      <c r="K2" s="26"/>
    </row>
    <row r="3" spans="1:11" ht="17.25" customHeight="1">
      <c r="A3" s="25"/>
      <c r="B3" s="25"/>
      <c r="C3" s="25"/>
      <c r="D3" s="25"/>
      <c r="E3" s="25"/>
      <c r="F3" s="25"/>
      <c r="G3" s="7" t="s">
        <v>392</v>
      </c>
      <c r="H3" s="7" t="s">
        <v>393</v>
      </c>
      <c r="I3" s="4" t="s">
        <v>374</v>
      </c>
      <c r="J3" s="4" t="s">
        <v>394</v>
      </c>
      <c r="K3" s="4" t="s">
        <v>395</v>
      </c>
    </row>
    <row r="4" spans="1:11" ht="14.25" customHeight="1">
      <c r="A4" s="7"/>
      <c r="B4" s="7" t="s">
        <v>262</v>
      </c>
      <c r="C4" s="28" t="s">
        <v>340</v>
      </c>
      <c r="D4" s="28"/>
      <c r="E4" s="8"/>
      <c r="F4" s="8"/>
      <c r="G4" s="8"/>
      <c r="H4" s="8"/>
      <c r="I4" s="8"/>
      <c r="K4" s="3"/>
    </row>
    <row r="5" spans="1:11" ht="59.25" customHeight="1">
      <c r="A5" s="7">
        <v>1</v>
      </c>
      <c r="B5" s="7" t="s">
        <v>7</v>
      </c>
      <c r="C5" s="17" t="s">
        <v>158</v>
      </c>
      <c r="D5" s="17" t="s">
        <v>161</v>
      </c>
      <c r="E5" s="7" t="s">
        <v>9</v>
      </c>
      <c r="F5" s="9">
        <v>355</v>
      </c>
      <c r="G5" s="9">
        <v>1.5</v>
      </c>
      <c r="H5" s="9">
        <f t="shared" ref="H5:H11" si="0">ROUND(G5*F5,2)</f>
        <v>532.5</v>
      </c>
      <c r="I5" s="14">
        <f>汇总表!D4</f>
        <v>0</v>
      </c>
      <c r="J5" s="15">
        <f>G5-G5*I5/100</f>
        <v>1.5</v>
      </c>
      <c r="K5" s="9">
        <f t="shared" ref="K5:K11" si="1">ROUND(F5*J5,2)</f>
        <v>532.5</v>
      </c>
    </row>
    <row r="6" spans="1:11" s="1" customFormat="1" ht="81.75" customHeight="1">
      <c r="A6" s="10">
        <v>2</v>
      </c>
      <c r="B6" s="10" t="s">
        <v>10</v>
      </c>
      <c r="C6" s="18" t="s">
        <v>169</v>
      </c>
      <c r="D6" s="18" t="s">
        <v>159</v>
      </c>
      <c r="E6" s="10" t="s">
        <v>11</v>
      </c>
      <c r="F6" s="11">
        <v>705</v>
      </c>
      <c r="G6" s="11">
        <v>9.6999999999999993</v>
      </c>
      <c r="H6" s="11">
        <f t="shared" si="0"/>
        <v>6838.5</v>
      </c>
      <c r="I6" s="14">
        <f>汇总表!D4</f>
        <v>0</v>
      </c>
      <c r="J6" s="15">
        <f t="shared" ref="J6:J60" si="2">G6-G6*I6/100</f>
        <v>9.6999999999999993</v>
      </c>
      <c r="K6" s="9">
        <f t="shared" si="1"/>
        <v>6838.5</v>
      </c>
    </row>
    <row r="7" spans="1:11" s="1" customFormat="1" ht="59.25" customHeight="1">
      <c r="A7" s="7">
        <v>3</v>
      </c>
      <c r="B7" s="10" t="s">
        <v>12</v>
      </c>
      <c r="C7" s="17" t="s">
        <v>170</v>
      </c>
      <c r="D7" s="17" t="s">
        <v>162</v>
      </c>
      <c r="E7" s="10" t="s">
        <v>11</v>
      </c>
      <c r="F7" s="11">
        <v>137</v>
      </c>
      <c r="G7" s="11">
        <v>53.21</v>
      </c>
      <c r="H7" s="11">
        <f t="shared" si="0"/>
        <v>7289.77</v>
      </c>
      <c r="I7" s="14">
        <f>汇总表!D4</f>
        <v>0</v>
      </c>
      <c r="J7" s="15">
        <f t="shared" si="2"/>
        <v>53.21</v>
      </c>
      <c r="K7" s="9">
        <f t="shared" si="1"/>
        <v>7289.77</v>
      </c>
    </row>
    <row r="8" spans="1:11" ht="81.75" customHeight="1">
      <c r="A8" s="10">
        <v>4</v>
      </c>
      <c r="B8" s="7" t="s">
        <v>20</v>
      </c>
      <c r="C8" s="17" t="s">
        <v>263</v>
      </c>
      <c r="D8" s="17" t="s">
        <v>114</v>
      </c>
      <c r="E8" s="7" t="s">
        <v>11</v>
      </c>
      <c r="F8" s="11">
        <v>26.4</v>
      </c>
      <c r="G8" s="11">
        <v>55.86</v>
      </c>
      <c r="H8" s="9">
        <f t="shared" si="0"/>
        <v>1474.7</v>
      </c>
      <c r="I8" s="14">
        <f>汇总表!D4</f>
        <v>0</v>
      </c>
      <c r="J8" s="15">
        <f t="shared" si="2"/>
        <v>55.86</v>
      </c>
      <c r="K8" s="9">
        <f t="shared" si="1"/>
        <v>1474.7</v>
      </c>
    </row>
    <row r="9" spans="1:11" ht="81.75" customHeight="1">
      <c r="A9" s="7">
        <v>5</v>
      </c>
      <c r="B9" s="7" t="s">
        <v>21</v>
      </c>
      <c r="C9" s="17" t="s">
        <v>172</v>
      </c>
      <c r="D9" s="17" t="s">
        <v>115</v>
      </c>
      <c r="E9" s="7" t="s">
        <v>11</v>
      </c>
      <c r="F9" s="9">
        <v>7.5</v>
      </c>
      <c r="G9" s="9">
        <v>255.37</v>
      </c>
      <c r="H9" s="9">
        <f t="shared" si="0"/>
        <v>1915.28</v>
      </c>
      <c r="I9" s="14">
        <f>汇总表!D4</f>
        <v>0</v>
      </c>
      <c r="J9" s="15">
        <f t="shared" si="2"/>
        <v>255.37</v>
      </c>
      <c r="K9" s="9">
        <f t="shared" si="1"/>
        <v>1915.28</v>
      </c>
    </row>
    <row r="10" spans="1:11" ht="81.75" customHeight="1">
      <c r="A10" s="10">
        <v>6</v>
      </c>
      <c r="B10" s="7" t="s">
        <v>264</v>
      </c>
      <c r="C10" s="17" t="s">
        <v>265</v>
      </c>
      <c r="D10" s="17" t="s">
        <v>114</v>
      </c>
      <c r="E10" s="7" t="s">
        <v>11</v>
      </c>
      <c r="F10" s="9">
        <v>3</v>
      </c>
      <c r="G10" s="9">
        <v>221.94</v>
      </c>
      <c r="H10" s="9">
        <f t="shared" si="0"/>
        <v>665.82</v>
      </c>
      <c r="I10" s="14">
        <f>汇总表!D4</f>
        <v>0</v>
      </c>
      <c r="J10" s="15">
        <f t="shared" si="2"/>
        <v>221.94</v>
      </c>
      <c r="K10" s="9">
        <f t="shared" si="1"/>
        <v>665.82</v>
      </c>
    </row>
    <row r="11" spans="1:11" ht="81.75" customHeight="1">
      <c r="A11" s="7">
        <v>7</v>
      </c>
      <c r="B11" s="7" t="s">
        <v>341</v>
      </c>
      <c r="C11" s="17" t="s">
        <v>342</v>
      </c>
      <c r="D11" s="17" t="s">
        <v>343</v>
      </c>
      <c r="E11" s="7" t="s">
        <v>11</v>
      </c>
      <c r="F11" s="9">
        <v>64.8</v>
      </c>
      <c r="G11" s="9">
        <v>71.58</v>
      </c>
      <c r="H11" s="9">
        <f t="shared" si="0"/>
        <v>4638.38</v>
      </c>
      <c r="I11" s="14">
        <f>汇总表!D4</f>
        <v>0</v>
      </c>
      <c r="J11" s="15">
        <f t="shared" si="2"/>
        <v>71.58</v>
      </c>
      <c r="K11" s="9">
        <f t="shared" si="1"/>
        <v>4638.38</v>
      </c>
    </row>
    <row r="12" spans="1:11" ht="14.25" customHeight="1">
      <c r="A12" s="7"/>
      <c r="B12" s="7" t="s">
        <v>243</v>
      </c>
      <c r="C12" s="28" t="s">
        <v>244</v>
      </c>
      <c r="D12" s="28"/>
      <c r="E12" s="8"/>
      <c r="F12" s="8"/>
      <c r="G12" s="8"/>
      <c r="H12" s="9"/>
      <c r="I12" s="14"/>
      <c r="J12" s="15"/>
      <c r="K12" s="9"/>
    </row>
    <row r="13" spans="1:11" ht="81.75" customHeight="1">
      <c r="A13" s="7">
        <v>1</v>
      </c>
      <c r="B13" s="7" t="s">
        <v>22</v>
      </c>
      <c r="C13" s="17" t="s">
        <v>224</v>
      </c>
      <c r="D13" s="17" t="s">
        <v>115</v>
      </c>
      <c r="E13" s="7" t="s">
        <v>11</v>
      </c>
      <c r="F13" s="9">
        <v>15</v>
      </c>
      <c r="G13" s="9">
        <v>427.14</v>
      </c>
      <c r="H13" s="9">
        <f t="shared" ref="H13:H19" si="3">ROUND(G13*F13,2)</f>
        <v>6407.1</v>
      </c>
      <c r="I13" s="14">
        <f>汇总表!D4</f>
        <v>0</v>
      </c>
      <c r="J13" s="15">
        <f t="shared" si="2"/>
        <v>427.14</v>
      </c>
      <c r="K13" s="9">
        <f t="shared" ref="K13:K28" si="4">ROUND(F13*J13,2)</f>
        <v>6407.1</v>
      </c>
    </row>
    <row r="14" spans="1:11" ht="81.75" customHeight="1">
      <c r="A14" s="7">
        <v>2</v>
      </c>
      <c r="B14" s="7" t="s">
        <v>344</v>
      </c>
      <c r="C14" s="17" t="s">
        <v>345</v>
      </c>
      <c r="D14" s="17" t="s">
        <v>115</v>
      </c>
      <c r="E14" s="7" t="s">
        <v>11</v>
      </c>
      <c r="F14" s="9">
        <v>75.3</v>
      </c>
      <c r="G14" s="9">
        <v>280</v>
      </c>
      <c r="H14" s="9">
        <f t="shared" si="3"/>
        <v>21084</v>
      </c>
      <c r="I14" s="14">
        <f>汇总表!D4</f>
        <v>0</v>
      </c>
      <c r="J14" s="15">
        <f t="shared" si="2"/>
        <v>280</v>
      </c>
      <c r="K14" s="9">
        <f t="shared" si="4"/>
        <v>21084</v>
      </c>
    </row>
    <row r="15" spans="1:11" ht="81.75" customHeight="1">
      <c r="A15" s="7">
        <v>3</v>
      </c>
      <c r="B15" s="7" t="s">
        <v>23</v>
      </c>
      <c r="C15" s="17" t="s">
        <v>24</v>
      </c>
      <c r="D15" s="17" t="s">
        <v>115</v>
      </c>
      <c r="E15" s="7" t="s">
        <v>11</v>
      </c>
      <c r="F15" s="9">
        <v>70.3</v>
      </c>
      <c r="G15" s="9">
        <v>407.21</v>
      </c>
      <c r="H15" s="9">
        <f t="shared" si="3"/>
        <v>28626.86</v>
      </c>
      <c r="I15" s="14">
        <f>汇总表!D4</f>
        <v>0</v>
      </c>
      <c r="J15" s="15">
        <f t="shared" ref="J15" si="5">G15-G15*I15/100</f>
        <v>407.21</v>
      </c>
      <c r="K15" s="9">
        <f t="shared" si="4"/>
        <v>28626.86</v>
      </c>
    </row>
    <row r="16" spans="1:11" ht="81.75" customHeight="1">
      <c r="A16" s="7">
        <v>4</v>
      </c>
      <c r="B16" s="7" t="s">
        <v>25</v>
      </c>
      <c r="C16" s="17" t="s">
        <v>26</v>
      </c>
      <c r="D16" s="17" t="s">
        <v>115</v>
      </c>
      <c r="E16" s="7" t="s">
        <v>9</v>
      </c>
      <c r="F16" s="9">
        <v>8.8000000000000007</v>
      </c>
      <c r="G16" s="9">
        <v>90</v>
      </c>
      <c r="H16" s="9">
        <f t="shared" si="3"/>
        <v>792</v>
      </c>
      <c r="I16" s="14">
        <f>汇总表!D4</f>
        <v>0</v>
      </c>
      <c r="J16" s="15">
        <f t="shared" si="2"/>
        <v>90</v>
      </c>
      <c r="K16" s="9">
        <f t="shared" si="4"/>
        <v>792</v>
      </c>
    </row>
    <row r="17" spans="1:11" ht="59.25" customHeight="1">
      <c r="A17" s="7">
        <v>5</v>
      </c>
      <c r="B17" s="7" t="s">
        <v>27</v>
      </c>
      <c r="C17" s="17" t="s">
        <v>173</v>
      </c>
      <c r="D17" s="17" t="s">
        <v>116</v>
      </c>
      <c r="E17" s="7" t="s">
        <v>19</v>
      </c>
      <c r="F17" s="9">
        <v>30.7</v>
      </c>
      <c r="G17" s="9">
        <v>1051.77</v>
      </c>
      <c r="H17" s="9">
        <f t="shared" si="3"/>
        <v>32289.34</v>
      </c>
      <c r="I17" s="14">
        <f>汇总表!D4</f>
        <v>0</v>
      </c>
      <c r="J17" s="15">
        <f t="shared" si="2"/>
        <v>1051.77</v>
      </c>
      <c r="K17" s="9">
        <f t="shared" si="4"/>
        <v>32289.34</v>
      </c>
    </row>
    <row r="18" spans="1:11" ht="81.75" customHeight="1">
      <c r="A18" s="7">
        <v>6</v>
      </c>
      <c r="B18" s="7" t="s">
        <v>29</v>
      </c>
      <c r="C18" s="17" t="s">
        <v>175</v>
      </c>
      <c r="D18" s="17" t="s">
        <v>115</v>
      </c>
      <c r="E18" s="7" t="s">
        <v>11</v>
      </c>
      <c r="F18" s="9">
        <v>2.5</v>
      </c>
      <c r="G18" s="9">
        <v>524.26</v>
      </c>
      <c r="H18" s="9">
        <f t="shared" si="3"/>
        <v>1310.6500000000001</v>
      </c>
      <c r="I18" s="14">
        <f>汇总表!D4</f>
        <v>0</v>
      </c>
      <c r="J18" s="15">
        <f t="shared" si="2"/>
        <v>524.26</v>
      </c>
      <c r="K18" s="9">
        <f t="shared" si="4"/>
        <v>1310.6500000000001</v>
      </c>
    </row>
    <row r="19" spans="1:11" ht="104.25" customHeight="1">
      <c r="A19" s="7">
        <v>7</v>
      </c>
      <c r="B19" s="7" t="s">
        <v>346</v>
      </c>
      <c r="C19" s="17" t="s">
        <v>176</v>
      </c>
      <c r="D19" s="17" t="s">
        <v>117</v>
      </c>
      <c r="E19" s="7" t="s">
        <v>11</v>
      </c>
      <c r="F19" s="9">
        <v>1.1000000000000001</v>
      </c>
      <c r="G19" s="9">
        <v>295.69</v>
      </c>
      <c r="H19" s="9">
        <f t="shared" si="3"/>
        <v>325.26</v>
      </c>
      <c r="I19" s="14">
        <f>汇总表!D4</f>
        <v>0</v>
      </c>
      <c r="J19" s="15">
        <f t="shared" si="2"/>
        <v>295.69</v>
      </c>
      <c r="K19" s="9">
        <f t="shared" si="4"/>
        <v>325.26</v>
      </c>
    </row>
    <row r="20" spans="1:11" ht="104.25" customHeight="1">
      <c r="A20" s="7">
        <v>8</v>
      </c>
      <c r="B20" s="7" t="s">
        <v>31</v>
      </c>
      <c r="C20" s="17" t="s">
        <v>267</v>
      </c>
      <c r="D20" s="17" t="s">
        <v>115</v>
      </c>
      <c r="E20" s="7" t="s">
        <v>11</v>
      </c>
      <c r="F20" s="9">
        <v>7.5</v>
      </c>
      <c r="G20" s="9">
        <v>992.77</v>
      </c>
      <c r="H20" s="9">
        <f>ROUND(F20*G20,2)</f>
        <v>7445.78</v>
      </c>
      <c r="I20" s="14">
        <f>汇总表!D4</f>
        <v>0</v>
      </c>
      <c r="J20" s="15">
        <f t="shared" si="2"/>
        <v>992.77</v>
      </c>
      <c r="K20" s="9">
        <f t="shared" si="4"/>
        <v>7445.78</v>
      </c>
    </row>
    <row r="21" spans="1:11" ht="81.75" customHeight="1">
      <c r="A21" s="7">
        <v>9</v>
      </c>
      <c r="B21" s="7" t="s">
        <v>32</v>
      </c>
      <c r="C21" s="17" t="s">
        <v>33</v>
      </c>
      <c r="D21" s="17" t="s">
        <v>118</v>
      </c>
      <c r="E21" s="7" t="s">
        <v>11</v>
      </c>
      <c r="F21" s="9">
        <v>5.8</v>
      </c>
      <c r="G21" s="9">
        <v>298.81</v>
      </c>
      <c r="H21" s="9">
        <f t="shared" ref="H21:H28" si="6">ROUND(G21*F21,2)</f>
        <v>1733.1</v>
      </c>
      <c r="I21" s="14">
        <f>汇总表!D4</f>
        <v>0</v>
      </c>
      <c r="J21" s="15">
        <f t="shared" si="2"/>
        <v>298.81</v>
      </c>
      <c r="K21" s="9">
        <f t="shared" si="4"/>
        <v>1733.1</v>
      </c>
    </row>
    <row r="22" spans="1:11" ht="81.75" customHeight="1">
      <c r="A22" s="7">
        <v>10</v>
      </c>
      <c r="B22" s="7" t="s">
        <v>34</v>
      </c>
      <c r="C22" s="17" t="s">
        <v>35</v>
      </c>
      <c r="D22" s="17" t="s">
        <v>119</v>
      </c>
      <c r="E22" s="7" t="s">
        <v>11</v>
      </c>
      <c r="F22" s="9">
        <v>67</v>
      </c>
      <c r="G22" s="9">
        <v>375.99</v>
      </c>
      <c r="H22" s="9">
        <f t="shared" si="6"/>
        <v>25191.33</v>
      </c>
      <c r="I22" s="14">
        <f>汇总表!D4</f>
        <v>0</v>
      </c>
      <c r="J22" s="15">
        <f t="shared" si="2"/>
        <v>375.99</v>
      </c>
      <c r="K22" s="9">
        <f t="shared" si="4"/>
        <v>25191.33</v>
      </c>
    </row>
    <row r="23" spans="1:11" ht="36.6" customHeight="1">
      <c r="A23" s="7">
        <v>11</v>
      </c>
      <c r="B23" s="7" t="s">
        <v>36</v>
      </c>
      <c r="C23" s="17" t="s">
        <v>37</v>
      </c>
      <c r="D23" s="17" t="s">
        <v>120</v>
      </c>
      <c r="E23" s="7" t="s">
        <v>19</v>
      </c>
      <c r="F23" s="9">
        <v>0.18</v>
      </c>
      <c r="G23" s="9">
        <v>6638.44</v>
      </c>
      <c r="H23" s="9">
        <f t="shared" si="6"/>
        <v>1194.92</v>
      </c>
      <c r="I23" s="14">
        <f>汇总表!D4</f>
        <v>0</v>
      </c>
      <c r="J23" s="15">
        <f t="shared" si="2"/>
        <v>6638.44</v>
      </c>
      <c r="K23" s="9">
        <f t="shared" si="4"/>
        <v>1194.92</v>
      </c>
    </row>
    <row r="24" spans="1:11" ht="64.8" customHeight="1">
      <c r="A24" s="7">
        <v>12</v>
      </c>
      <c r="B24" s="7" t="s">
        <v>268</v>
      </c>
      <c r="C24" s="17" t="s">
        <v>230</v>
      </c>
      <c r="D24" s="17" t="s">
        <v>122</v>
      </c>
      <c r="E24" s="7" t="s">
        <v>9</v>
      </c>
      <c r="F24" s="9">
        <v>173</v>
      </c>
      <c r="G24" s="9">
        <v>6.18</v>
      </c>
      <c r="H24" s="9">
        <f t="shared" si="6"/>
        <v>1069.1400000000001</v>
      </c>
      <c r="I24" s="14">
        <f>汇总表!D4</f>
        <v>0</v>
      </c>
      <c r="J24" s="15">
        <f t="shared" si="2"/>
        <v>6.18</v>
      </c>
      <c r="K24" s="9">
        <f t="shared" si="4"/>
        <v>1069.1400000000001</v>
      </c>
    </row>
    <row r="25" spans="1:11" ht="48" customHeight="1">
      <c r="A25" s="7">
        <v>13</v>
      </c>
      <c r="B25" s="7" t="s">
        <v>39</v>
      </c>
      <c r="C25" s="17" t="s">
        <v>40</v>
      </c>
      <c r="D25" s="17" t="s">
        <v>269</v>
      </c>
      <c r="E25" s="7" t="s">
        <v>42</v>
      </c>
      <c r="F25" s="9">
        <v>224</v>
      </c>
      <c r="G25" s="9">
        <v>7.06</v>
      </c>
      <c r="H25" s="9">
        <f t="shared" si="6"/>
        <v>1581.44</v>
      </c>
      <c r="I25" s="14">
        <f>汇总表!D4</f>
        <v>0</v>
      </c>
      <c r="J25" s="15">
        <f t="shared" si="2"/>
        <v>7.06</v>
      </c>
      <c r="K25" s="9">
        <f t="shared" si="4"/>
        <v>1581.44</v>
      </c>
    </row>
    <row r="26" spans="1:11" ht="81.75" customHeight="1">
      <c r="A26" s="7">
        <v>14</v>
      </c>
      <c r="B26" s="7" t="s">
        <v>347</v>
      </c>
      <c r="C26" s="18" t="s">
        <v>348</v>
      </c>
      <c r="D26" s="17" t="s">
        <v>349</v>
      </c>
      <c r="E26" s="7" t="s">
        <v>17</v>
      </c>
      <c r="F26" s="9">
        <v>13</v>
      </c>
      <c r="G26" s="9">
        <v>50</v>
      </c>
      <c r="H26" s="9">
        <f t="shared" si="6"/>
        <v>650</v>
      </c>
      <c r="I26" s="14">
        <f>汇总表!D4</f>
        <v>0</v>
      </c>
      <c r="J26" s="15">
        <f t="shared" si="2"/>
        <v>50</v>
      </c>
      <c r="K26" s="9">
        <f t="shared" si="4"/>
        <v>650</v>
      </c>
    </row>
    <row r="27" spans="1:11" ht="81.75" customHeight="1">
      <c r="A27" s="7">
        <v>15</v>
      </c>
      <c r="B27" s="7" t="s">
        <v>350</v>
      </c>
      <c r="C27" s="18" t="s">
        <v>351</v>
      </c>
      <c r="D27" s="17" t="s">
        <v>349</v>
      </c>
      <c r="E27" s="7" t="s">
        <v>17</v>
      </c>
      <c r="F27" s="9">
        <v>8</v>
      </c>
      <c r="G27" s="9">
        <v>50</v>
      </c>
      <c r="H27" s="9">
        <f t="shared" si="6"/>
        <v>400</v>
      </c>
      <c r="I27" s="14">
        <f>汇总表!D4</f>
        <v>0</v>
      </c>
      <c r="J27" s="15">
        <f t="shared" si="2"/>
        <v>50</v>
      </c>
      <c r="K27" s="9">
        <f t="shared" si="4"/>
        <v>400</v>
      </c>
    </row>
    <row r="28" spans="1:11" ht="93" customHeight="1">
      <c r="A28" s="7">
        <v>16</v>
      </c>
      <c r="B28" s="7" t="s">
        <v>352</v>
      </c>
      <c r="C28" s="17" t="s">
        <v>353</v>
      </c>
      <c r="D28" s="17" t="s">
        <v>354</v>
      </c>
      <c r="E28" s="7" t="s">
        <v>42</v>
      </c>
      <c r="F28" s="9">
        <v>8</v>
      </c>
      <c r="G28" s="9">
        <v>16.61</v>
      </c>
      <c r="H28" s="9">
        <f t="shared" si="6"/>
        <v>132.88</v>
      </c>
      <c r="I28" s="14">
        <f>汇总表!D4</f>
        <v>0</v>
      </c>
      <c r="J28" s="15">
        <f t="shared" si="2"/>
        <v>16.61</v>
      </c>
      <c r="K28" s="9">
        <f t="shared" si="4"/>
        <v>132.88</v>
      </c>
    </row>
    <row r="29" spans="1:11" ht="14.25" customHeight="1">
      <c r="A29" s="7"/>
      <c r="B29" s="7" t="s">
        <v>245</v>
      </c>
      <c r="C29" s="28" t="s">
        <v>355</v>
      </c>
      <c r="D29" s="28"/>
      <c r="E29" s="8"/>
      <c r="F29" s="8"/>
      <c r="G29" s="8"/>
      <c r="H29" s="9"/>
      <c r="I29" s="14"/>
      <c r="J29" s="15"/>
      <c r="K29" s="9"/>
    </row>
    <row r="30" spans="1:11" ht="59.25" customHeight="1">
      <c r="A30" s="7">
        <v>1</v>
      </c>
      <c r="B30" s="7" t="s">
        <v>44</v>
      </c>
      <c r="C30" s="17" t="s">
        <v>270</v>
      </c>
      <c r="D30" s="17" t="s">
        <v>109</v>
      </c>
      <c r="E30" s="7" t="s">
        <v>9</v>
      </c>
      <c r="F30" s="9">
        <v>75</v>
      </c>
      <c r="G30" s="9">
        <v>4.22</v>
      </c>
      <c r="H30" s="9">
        <f t="shared" ref="H30:H39" si="7">ROUND(G30*F30,2)</f>
        <v>316.5</v>
      </c>
      <c r="I30" s="14">
        <f>汇总表!D4</f>
        <v>0</v>
      </c>
      <c r="J30" s="15">
        <f t="shared" si="2"/>
        <v>4.22</v>
      </c>
      <c r="K30" s="9">
        <f t="shared" ref="K30:K39" si="8">ROUND(F30*J30,2)</f>
        <v>316.5</v>
      </c>
    </row>
    <row r="31" spans="1:11" s="1" customFormat="1" ht="81.75" customHeight="1">
      <c r="A31" s="10">
        <v>2</v>
      </c>
      <c r="B31" s="10" t="s">
        <v>45</v>
      </c>
      <c r="C31" s="18" t="s">
        <v>54</v>
      </c>
      <c r="D31" s="18" t="s">
        <v>123</v>
      </c>
      <c r="E31" s="10" t="s">
        <v>11</v>
      </c>
      <c r="F31" s="11">
        <f>11.2+10.7</f>
        <v>21.9</v>
      </c>
      <c r="G31" s="11">
        <v>196</v>
      </c>
      <c r="H31" s="11">
        <f t="shared" si="7"/>
        <v>4292.3999999999996</v>
      </c>
      <c r="I31" s="14">
        <f>汇总表!D4</f>
        <v>0</v>
      </c>
      <c r="J31" s="15">
        <f t="shared" si="2"/>
        <v>196</v>
      </c>
      <c r="K31" s="9">
        <f t="shared" si="8"/>
        <v>4292.3999999999996</v>
      </c>
    </row>
    <row r="32" spans="1:11" ht="115.5" customHeight="1">
      <c r="A32" s="7">
        <v>3</v>
      </c>
      <c r="B32" s="7" t="s">
        <v>49</v>
      </c>
      <c r="C32" s="17" t="s">
        <v>356</v>
      </c>
      <c r="D32" s="18" t="s">
        <v>125</v>
      </c>
      <c r="E32" s="10" t="s">
        <v>9</v>
      </c>
      <c r="F32" s="11">
        <v>75</v>
      </c>
      <c r="G32" s="9">
        <v>17.39</v>
      </c>
      <c r="H32" s="9">
        <f t="shared" si="7"/>
        <v>1304.25</v>
      </c>
      <c r="I32" s="14">
        <f>汇总表!D4</f>
        <v>0</v>
      </c>
      <c r="J32" s="15">
        <f t="shared" si="2"/>
        <v>17.39</v>
      </c>
      <c r="K32" s="9">
        <f t="shared" si="8"/>
        <v>1304.25</v>
      </c>
    </row>
    <row r="33" spans="1:11" ht="81.75" customHeight="1">
      <c r="A33" s="10">
        <v>4</v>
      </c>
      <c r="B33" s="7" t="s">
        <v>46</v>
      </c>
      <c r="C33" s="18" t="s">
        <v>271</v>
      </c>
      <c r="D33" s="17" t="s">
        <v>114</v>
      </c>
      <c r="E33" s="10" t="s">
        <v>11</v>
      </c>
      <c r="F33" s="11">
        <v>8</v>
      </c>
      <c r="G33" s="11">
        <v>55.86</v>
      </c>
      <c r="H33" s="9">
        <f t="shared" si="7"/>
        <v>446.88</v>
      </c>
      <c r="I33" s="14">
        <f>汇总表!D4</f>
        <v>0</v>
      </c>
      <c r="J33" s="15">
        <f t="shared" si="2"/>
        <v>55.86</v>
      </c>
      <c r="K33" s="9">
        <f t="shared" si="8"/>
        <v>446.88</v>
      </c>
    </row>
    <row r="34" spans="1:11" ht="70.5" customHeight="1">
      <c r="A34" s="7">
        <v>5</v>
      </c>
      <c r="B34" s="7" t="s">
        <v>357</v>
      </c>
      <c r="C34" s="17" t="s">
        <v>358</v>
      </c>
      <c r="D34" s="17" t="s">
        <v>124</v>
      </c>
      <c r="E34" s="7" t="s">
        <v>11</v>
      </c>
      <c r="F34" s="9">
        <v>22.5</v>
      </c>
      <c r="G34" s="11">
        <v>198.02</v>
      </c>
      <c r="H34" s="9">
        <f t="shared" si="7"/>
        <v>4455.45</v>
      </c>
      <c r="I34" s="14">
        <f>汇总表!D4</f>
        <v>0</v>
      </c>
      <c r="J34" s="15">
        <f t="shared" si="2"/>
        <v>198.02</v>
      </c>
      <c r="K34" s="9">
        <f t="shared" si="8"/>
        <v>4455.45</v>
      </c>
    </row>
    <row r="35" spans="1:11" ht="70.5" customHeight="1">
      <c r="A35" s="10">
        <v>6</v>
      </c>
      <c r="B35" s="7" t="s">
        <v>359</v>
      </c>
      <c r="C35" s="17" t="s">
        <v>249</v>
      </c>
      <c r="D35" s="17" t="s">
        <v>360</v>
      </c>
      <c r="E35" s="7" t="s">
        <v>9</v>
      </c>
      <c r="F35" s="9">
        <v>68</v>
      </c>
      <c r="G35" s="9">
        <v>27</v>
      </c>
      <c r="H35" s="9">
        <f t="shared" si="7"/>
        <v>1836</v>
      </c>
      <c r="I35" s="14">
        <f>汇总表!D4</f>
        <v>0</v>
      </c>
      <c r="J35" s="15">
        <f t="shared" si="2"/>
        <v>27</v>
      </c>
      <c r="K35" s="9">
        <f t="shared" si="8"/>
        <v>1836</v>
      </c>
    </row>
    <row r="36" spans="1:11" ht="104.25" customHeight="1">
      <c r="A36" s="7">
        <v>7</v>
      </c>
      <c r="B36" s="7" t="s">
        <v>51</v>
      </c>
      <c r="C36" s="17" t="s">
        <v>274</v>
      </c>
      <c r="D36" s="17" t="s">
        <v>126</v>
      </c>
      <c r="E36" s="7" t="s">
        <v>11</v>
      </c>
      <c r="F36" s="9">
        <v>3</v>
      </c>
      <c r="G36" s="9">
        <v>269</v>
      </c>
      <c r="H36" s="9">
        <f t="shared" si="7"/>
        <v>807</v>
      </c>
      <c r="I36" s="14">
        <f>汇总表!D4</f>
        <v>0</v>
      </c>
      <c r="J36" s="15">
        <f t="shared" si="2"/>
        <v>269</v>
      </c>
      <c r="K36" s="9">
        <f t="shared" si="8"/>
        <v>807</v>
      </c>
    </row>
    <row r="37" spans="1:11" ht="59.25" customHeight="1">
      <c r="A37" s="10">
        <v>8</v>
      </c>
      <c r="B37" s="7" t="s">
        <v>62</v>
      </c>
      <c r="C37" s="17" t="s">
        <v>275</v>
      </c>
      <c r="D37" s="17" t="s">
        <v>109</v>
      </c>
      <c r="E37" s="7" t="s">
        <v>9</v>
      </c>
      <c r="F37" s="9">
        <v>36</v>
      </c>
      <c r="G37" s="9">
        <v>4.22</v>
      </c>
      <c r="H37" s="9">
        <f t="shared" si="7"/>
        <v>151.91999999999999</v>
      </c>
      <c r="I37" s="14">
        <f>汇总表!D4</f>
        <v>0</v>
      </c>
      <c r="J37" s="15">
        <f t="shared" si="2"/>
        <v>4.22</v>
      </c>
      <c r="K37" s="9">
        <f t="shared" si="8"/>
        <v>151.91999999999999</v>
      </c>
    </row>
    <row r="38" spans="1:11" ht="70.5" customHeight="1">
      <c r="A38" s="7">
        <v>9</v>
      </c>
      <c r="B38" s="7" t="s">
        <v>55</v>
      </c>
      <c r="C38" s="17" t="s">
        <v>134</v>
      </c>
      <c r="D38" s="17" t="s">
        <v>114</v>
      </c>
      <c r="E38" s="7" t="s">
        <v>11</v>
      </c>
      <c r="F38" s="9">
        <v>3.6</v>
      </c>
      <c r="G38" s="11">
        <v>55.86</v>
      </c>
      <c r="H38" s="9">
        <f t="shared" si="7"/>
        <v>201.1</v>
      </c>
      <c r="I38" s="14">
        <f>汇总表!D4</f>
        <v>0</v>
      </c>
      <c r="J38" s="15">
        <f t="shared" si="2"/>
        <v>55.86</v>
      </c>
      <c r="K38" s="9">
        <f t="shared" si="8"/>
        <v>201.1</v>
      </c>
    </row>
    <row r="39" spans="1:11" ht="73.8" customHeight="1">
      <c r="A39" s="10">
        <v>10</v>
      </c>
      <c r="B39" s="7" t="s">
        <v>129</v>
      </c>
      <c r="C39" s="17" t="s">
        <v>182</v>
      </c>
      <c r="D39" s="18" t="s">
        <v>130</v>
      </c>
      <c r="E39" s="7" t="s">
        <v>9</v>
      </c>
      <c r="F39" s="9">
        <v>36</v>
      </c>
      <c r="G39" s="9">
        <v>28</v>
      </c>
      <c r="H39" s="9">
        <f t="shared" si="7"/>
        <v>1008</v>
      </c>
      <c r="I39" s="14">
        <f>汇总表!D4</f>
        <v>0</v>
      </c>
      <c r="J39" s="15">
        <f t="shared" si="2"/>
        <v>28</v>
      </c>
      <c r="K39" s="9">
        <f t="shared" si="8"/>
        <v>1008</v>
      </c>
    </row>
    <row r="40" spans="1:11" ht="14.25" customHeight="1">
      <c r="A40" s="7"/>
      <c r="B40" s="7" t="s">
        <v>246</v>
      </c>
      <c r="C40" s="28" t="s">
        <v>52</v>
      </c>
      <c r="D40" s="28"/>
      <c r="E40" s="8"/>
      <c r="F40" s="8"/>
      <c r="G40" s="8"/>
      <c r="H40" s="9"/>
      <c r="I40" s="14"/>
      <c r="J40" s="15"/>
      <c r="K40" s="9"/>
    </row>
    <row r="41" spans="1:11" ht="63" customHeight="1">
      <c r="A41" s="7">
        <v>1</v>
      </c>
      <c r="B41" s="7" t="s">
        <v>361</v>
      </c>
      <c r="C41" s="17" t="s">
        <v>8</v>
      </c>
      <c r="D41" s="17" t="s">
        <v>362</v>
      </c>
      <c r="E41" s="7" t="s">
        <v>9</v>
      </c>
      <c r="F41" s="11">
        <f>30+116</f>
        <v>146</v>
      </c>
      <c r="G41" s="9">
        <v>1.5</v>
      </c>
      <c r="H41" s="9">
        <f t="shared" ref="H41:H57" si="9">ROUND(G41*F41,2)</f>
        <v>219</v>
      </c>
      <c r="I41" s="14">
        <f>汇总表!D4</f>
        <v>0</v>
      </c>
      <c r="J41" s="15">
        <f t="shared" si="2"/>
        <v>1.5</v>
      </c>
      <c r="K41" s="9">
        <f t="shared" ref="K41:K57" si="10">ROUND(F41*J41,2)</f>
        <v>219</v>
      </c>
    </row>
    <row r="42" spans="1:11" ht="70.5" customHeight="1">
      <c r="A42" s="7">
        <v>2</v>
      </c>
      <c r="B42" s="7" t="s">
        <v>63</v>
      </c>
      <c r="C42" s="17" t="s">
        <v>134</v>
      </c>
      <c r="D42" s="17" t="s">
        <v>114</v>
      </c>
      <c r="E42" s="7" t="s">
        <v>11</v>
      </c>
      <c r="F42" s="11">
        <v>14.6</v>
      </c>
      <c r="G42" s="11">
        <v>55.86</v>
      </c>
      <c r="H42" s="9">
        <f t="shared" si="9"/>
        <v>815.56</v>
      </c>
      <c r="I42" s="14">
        <f>汇总表!D4</f>
        <v>0</v>
      </c>
      <c r="J42" s="15">
        <f t="shared" si="2"/>
        <v>55.86</v>
      </c>
      <c r="K42" s="9">
        <f t="shared" si="10"/>
        <v>815.56</v>
      </c>
    </row>
    <row r="43" spans="1:11" ht="48" customHeight="1">
      <c r="A43" s="7">
        <v>3</v>
      </c>
      <c r="B43" s="10" t="s">
        <v>67</v>
      </c>
      <c r="C43" s="18" t="s">
        <v>186</v>
      </c>
      <c r="D43" s="18" t="s">
        <v>135</v>
      </c>
      <c r="E43" s="10" t="s">
        <v>9</v>
      </c>
      <c r="F43" s="11">
        <v>491</v>
      </c>
      <c r="G43" s="11">
        <v>29.06</v>
      </c>
      <c r="H43" s="9">
        <f t="shared" si="9"/>
        <v>14268.46</v>
      </c>
      <c r="I43" s="14">
        <f>汇总表!D4</f>
        <v>0</v>
      </c>
      <c r="J43" s="15">
        <f t="shared" si="2"/>
        <v>29.06</v>
      </c>
      <c r="K43" s="9">
        <f t="shared" si="10"/>
        <v>14268.46</v>
      </c>
    </row>
    <row r="44" spans="1:11" ht="59.25" customHeight="1">
      <c r="A44" s="7">
        <v>4</v>
      </c>
      <c r="B44" s="7" t="s">
        <v>363</v>
      </c>
      <c r="C44" s="17" t="s">
        <v>280</v>
      </c>
      <c r="D44" s="17" t="s">
        <v>281</v>
      </c>
      <c r="E44" s="7" t="s">
        <v>9</v>
      </c>
      <c r="F44" s="9">
        <v>30</v>
      </c>
      <c r="G44" s="9">
        <v>29.65</v>
      </c>
      <c r="H44" s="9">
        <f t="shared" si="9"/>
        <v>889.5</v>
      </c>
      <c r="I44" s="14">
        <f>汇总表!D4</f>
        <v>0</v>
      </c>
      <c r="J44" s="15">
        <f t="shared" si="2"/>
        <v>29.65</v>
      </c>
      <c r="K44" s="9">
        <f t="shared" si="10"/>
        <v>889.5</v>
      </c>
    </row>
    <row r="45" spans="1:11" ht="104.25" customHeight="1">
      <c r="A45" s="7">
        <v>5</v>
      </c>
      <c r="B45" s="7" t="s">
        <v>364</v>
      </c>
      <c r="C45" s="17" t="s">
        <v>283</v>
      </c>
      <c r="D45" s="17" t="s">
        <v>284</v>
      </c>
      <c r="E45" s="7" t="s">
        <v>9</v>
      </c>
      <c r="F45" s="9">
        <v>30</v>
      </c>
      <c r="G45" s="9">
        <v>36.03</v>
      </c>
      <c r="H45" s="9">
        <f t="shared" si="9"/>
        <v>1080.9000000000001</v>
      </c>
      <c r="I45" s="14">
        <f>汇总表!D4</f>
        <v>0</v>
      </c>
      <c r="J45" s="15">
        <f t="shared" si="2"/>
        <v>36.03</v>
      </c>
      <c r="K45" s="9">
        <f t="shared" si="10"/>
        <v>1080.9000000000001</v>
      </c>
    </row>
    <row r="46" spans="1:11" ht="93" customHeight="1">
      <c r="A46" s="7">
        <v>6</v>
      </c>
      <c r="B46" s="7" t="s">
        <v>66</v>
      </c>
      <c r="C46" s="17" t="s">
        <v>202</v>
      </c>
      <c r="D46" s="17" t="s">
        <v>136</v>
      </c>
      <c r="E46" s="7" t="s">
        <v>9</v>
      </c>
      <c r="F46" s="9">
        <v>116</v>
      </c>
      <c r="G46" s="9">
        <v>48.07</v>
      </c>
      <c r="H46" s="9">
        <f t="shared" si="9"/>
        <v>5576.12</v>
      </c>
      <c r="I46" s="14">
        <f>汇总表!D4</f>
        <v>0</v>
      </c>
      <c r="J46" s="15">
        <f t="shared" si="2"/>
        <v>48.07</v>
      </c>
      <c r="K46" s="9">
        <f t="shared" si="10"/>
        <v>5576.12</v>
      </c>
    </row>
    <row r="47" spans="1:11" ht="48" customHeight="1">
      <c r="A47" s="7">
        <v>7</v>
      </c>
      <c r="B47" s="7" t="s">
        <v>74</v>
      </c>
      <c r="C47" s="17" t="s">
        <v>189</v>
      </c>
      <c r="D47" s="17" t="s">
        <v>138</v>
      </c>
      <c r="E47" s="7" t="s">
        <v>9</v>
      </c>
      <c r="F47" s="9">
        <v>239</v>
      </c>
      <c r="G47" s="9">
        <v>23.99</v>
      </c>
      <c r="H47" s="9">
        <f t="shared" si="9"/>
        <v>5733.61</v>
      </c>
      <c r="I47" s="14">
        <f>汇总表!D4</f>
        <v>0</v>
      </c>
      <c r="J47" s="15">
        <f t="shared" si="2"/>
        <v>23.99</v>
      </c>
      <c r="K47" s="9">
        <f t="shared" si="10"/>
        <v>5733.61</v>
      </c>
    </row>
    <row r="48" spans="1:11" ht="48" customHeight="1">
      <c r="A48" s="7">
        <v>8</v>
      </c>
      <c r="B48" s="7" t="s">
        <v>85</v>
      </c>
      <c r="C48" s="17" t="s">
        <v>190</v>
      </c>
      <c r="D48" s="17" t="s">
        <v>139</v>
      </c>
      <c r="E48" s="7" t="s">
        <v>9</v>
      </c>
      <c r="F48" s="9">
        <v>239</v>
      </c>
      <c r="G48" s="9">
        <v>23.22</v>
      </c>
      <c r="H48" s="9">
        <f t="shared" si="9"/>
        <v>5549.58</v>
      </c>
      <c r="I48" s="14">
        <f>汇总表!D4</f>
        <v>0</v>
      </c>
      <c r="J48" s="15">
        <f t="shared" si="2"/>
        <v>23.22</v>
      </c>
      <c r="K48" s="9">
        <f t="shared" si="10"/>
        <v>5549.58</v>
      </c>
    </row>
    <row r="49" spans="1:11" ht="93" customHeight="1">
      <c r="A49" s="7">
        <v>9</v>
      </c>
      <c r="B49" s="7" t="s">
        <v>77</v>
      </c>
      <c r="C49" s="17" t="s">
        <v>285</v>
      </c>
      <c r="D49" s="17" t="s">
        <v>141</v>
      </c>
      <c r="E49" s="7" t="s">
        <v>9</v>
      </c>
      <c r="F49" s="11">
        <f>358+235</f>
        <v>593</v>
      </c>
      <c r="G49" s="9">
        <v>25.73</v>
      </c>
      <c r="H49" s="9">
        <f t="shared" si="9"/>
        <v>15257.89</v>
      </c>
      <c r="I49" s="14">
        <f>汇总表!D4</f>
        <v>0</v>
      </c>
      <c r="J49" s="15">
        <f t="shared" si="2"/>
        <v>25.73</v>
      </c>
      <c r="K49" s="9">
        <f t="shared" si="10"/>
        <v>15257.89</v>
      </c>
    </row>
    <row r="50" spans="1:11" ht="48" customHeight="1">
      <c r="A50" s="7">
        <v>10</v>
      </c>
      <c r="B50" s="7" t="s">
        <v>75</v>
      </c>
      <c r="C50" s="17" t="s">
        <v>365</v>
      </c>
      <c r="D50" s="17" t="s">
        <v>241</v>
      </c>
      <c r="E50" s="7" t="s">
        <v>9</v>
      </c>
      <c r="F50" s="9">
        <f>358.2+235.1</f>
        <v>593.29999999999995</v>
      </c>
      <c r="G50" s="9">
        <v>5.97</v>
      </c>
      <c r="H50" s="9">
        <f t="shared" si="9"/>
        <v>3542</v>
      </c>
      <c r="I50" s="14">
        <f>汇总表!D4</f>
        <v>0</v>
      </c>
      <c r="J50" s="15">
        <f t="shared" si="2"/>
        <v>5.97</v>
      </c>
      <c r="K50" s="9">
        <f t="shared" si="10"/>
        <v>3542</v>
      </c>
    </row>
    <row r="51" spans="1:11" ht="59.25" customHeight="1">
      <c r="A51" s="7">
        <v>11</v>
      </c>
      <c r="B51" s="7" t="s">
        <v>366</v>
      </c>
      <c r="C51" s="17" t="s">
        <v>367</v>
      </c>
      <c r="D51" s="17" t="s">
        <v>368</v>
      </c>
      <c r="E51" s="7" t="s">
        <v>9</v>
      </c>
      <c r="F51" s="9">
        <v>358.2</v>
      </c>
      <c r="G51" s="9">
        <v>14.19</v>
      </c>
      <c r="H51" s="9">
        <f t="shared" si="9"/>
        <v>5082.8599999999997</v>
      </c>
      <c r="I51" s="14">
        <f>汇总表!D4</f>
        <v>0</v>
      </c>
      <c r="J51" s="15">
        <f t="shared" si="2"/>
        <v>14.19</v>
      </c>
      <c r="K51" s="9">
        <f t="shared" si="10"/>
        <v>5082.8599999999997</v>
      </c>
    </row>
    <row r="52" spans="1:11" ht="59.25" customHeight="1">
      <c r="A52" s="7">
        <v>12</v>
      </c>
      <c r="B52" s="7" t="s">
        <v>369</v>
      </c>
      <c r="C52" s="17" t="s">
        <v>198</v>
      </c>
      <c r="D52" s="17" t="s">
        <v>139</v>
      </c>
      <c r="E52" s="7" t="s">
        <v>9</v>
      </c>
      <c r="F52" s="9">
        <v>235.1</v>
      </c>
      <c r="G52" s="9">
        <v>82.79</v>
      </c>
      <c r="H52" s="9">
        <f t="shared" si="9"/>
        <v>19463.93</v>
      </c>
      <c r="I52" s="14">
        <f>汇总表!D4</f>
        <v>0</v>
      </c>
      <c r="J52" s="15">
        <f t="shared" si="2"/>
        <v>82.79</v>
      </c>
      <c r="K52" s="9">
        <f t="shared" si="10"/>
        <v>19463.93</v>
      </c>
    </row>
    <row r="53" spans="1:11" ht="70.5" customHeight="1">
      <c r="A53" s="7">
        <v>13</v>
      </c>
      <c r="B53" s="7" t="s">
        <v>87</v>
      </c>
      <c r="C53" s="18" t="s">
        <v>199</v>
      </c>
      <c r="D53" s="17" t="s">
        <v>152</v>
      </c>
      <c r="E53" s="7" t="s">
        <v>11</v>
      </c>
      <c r="F53" s="9">
        <v>25.2</v>
      </c>
      <c r="G53" s="9">
        <v>94.66</v>
      </c>
      <c r="H53" s="9">
        <f t="shared" si="9"/>
        <v>2385.4299999999998</v>
      </c>
      <c r="I53" s="14">
        <f>汇总表!D4</f>
        <v>0</v>
      </c>
      <c r="J53" s="15">
        <f t="shared" si="2"/>
        <v>94.66</v>
      </c>
      <c r="K53" s="9">
        <f t="shared" si="10"/>
        <v>2385.4299999999998</v>
      </c>
    </row>
    <row r="54" spans="1:11" ht="70.5" customHeight="1">
      <c r="A54" s="7">
        <v>14</v>
      </c>
      <c r="B54" s="7" t="s">
        <v>70</v>
      </c>
      <c r="C54" s="17" t="s">
        <v>187</v>
      </c>
      <c r="D54" s="17" t="s">
        <v>137</v>
      </c>
      <c r="E54" s="7" t="s">
        <v>9</v>
      </c>
      <c r="F54" s="9">
        <v>315</v>
      </c>
      <c r="G54" s="9">
        <v>25.65</v>
      </c>
      <c r="H54" s="9">
        <f t="shared" si="9"/>
        <v>8079.75</v>
      </c>
      <c r="I54" s="14">
        <f>汇总表!D4</f>
        <v>0</v>
      </c>
      <c r="J54" s="15">
        <f t="shared" si="2"/>
        <v>25.65</v>
      </c>
      <c r="K54" s="9">
        <f t="shared" si="10"/>
        <v>8079.75</v>
      </c>
    </row>
    <row r="55" spans="1:11" ht="59.25" customHeight="1">
      <c r="A55" s="7">
        <v>15</v>
      </c>
      <c r="B55" s="7" t="s">
        <v>287</v>
      </c>
      <c r="C55" s="17" t="s">
        <v>288</v>
      </c>
      <c r="D55" s="17" t="s">
        <v>289</v>
      </c>
      <c r="E55" s="7" t="s">
        <v>9</v>
      </c>
      <c r="F55" s="9">
        <v>378</v>
      </c>
      <c r="G55" s="9">
        <v>43.69</v>
      </c>
      <c r="H55" s="9">
        <f t="shared" si="9"/>
        <v>16514.82</v>
      </c>
      <c r="I55" s="14">
        <f>汇总表!D4</f>
        <v>0</v>
      </c>
      <c r="J55" s="15">
        <f t="shared" si="2"/>
        <v>43.69</v>
      </c>
      <c r="K55" s="9">
        <f t="shared" si="10"/>
        <v>16514.82</v>
      </c>
    </row>
    <row r="56" spans="1:11" ht="59.25" customHeight="1">
      <c r="A56" s="7">
        <v>16</v>
      </c>
      <c r="B56" s="7" t="s">
        <v>370</v>
      </c>
      <c r="C56" s="17" t="s">
        <v>371</v>
      </c>
      <c r="D56" s="17" t="s">
        <v>372</v>
      </c>
      <c r="E56" s="7" t="s">
        <v>9</v>
      </c>
      <c r="F56" s="9">
        <v>22</v>
      </c>
      <c r="G56" s="9">
        <f>60.66+5.72</f>
        <v>66.38</v>
      </c>
      <c r="H56" s="9">
        <f t="shared" si="9"/>
        <v>1460.36</v>
      </c>
      <c r="I56" s="14">
        <f>汇总表!D4</f>
        <v>0</v>
      </c>
      <c r="J56" s="15">
        <f t="shared" si="2"/>
        <v>66.38</v>
      </c>
      <c r="K56" s="9">
        <f t="shared" si="10"/>
        <v>1460.36</v>
      </c>
    </row>
    <row r="57" spans="1:11" ht="48" customHeight="1">
      <c r="A57" s="7">
        <v>17</v>
      </c>
      <c r="B57" s="7" t="s">
        <v>97</v>
      </c>
      <c r="C57" s="17" t="s">
        <v>98</v>
      </c>
      <c r="D57" s="17" t="s">
        <v>155</v>
      </c>
      <c r="E57" s="7" t="s">
        <v>9</v>
      </c>
      <c r="F57" s="9">
        <v>9</v>
      </c>
      <c r="G57" s="9">
        <v>56</v>
      </c>
      <c r="H57" s="9">
        <f t="shared" si="9"/>
        <v>504</v>
      </c>
      <c r="I57" s="14">
        <f>汇总表!D4</f>
        <v>0</v>
      </c>
      <c r="J57" s="15">
        <f t="shared" si="2"/>
        <v>56</v>
      </c>
      <c r="K57" s="9">
        <f t="shared" si="10"/>
        <v>504</v>
      </c>
    </row>
    <row r="58" spans="1:11" ht="14.25" customHeight="1">
      <c r="A58" s="10"/>
      <c r="B58" s="10" t="s">
        <v>247</v>
      </c>
      <c r="C58" s="29" t="s">
        <v>293</v>
      </c>
      <c r="D58" s="29"/>
      <c r="E58" s="12"/>
      <c r="F58" s="12"/>
      <c r="G58" s="12"/>
      <c r="H58" s="11"/>
      <c r="I58" s="14"/>
      <c r="J58" s="15"/>
      <c r="K58" s="9"/>
    </row>
    <row r="59" spans="1:11" ht="45.6" customHeight="1">
      <c r="A59" s="10">
        <v>1</v>
      </c>
      <c r="B59" s="10" t="s">
        <v>16</v>
      </c>
      <c r="C59" s="18" t="s">
        <v>105</v>
      </c>
      <c r="D59" s="18" t="s">
        <v>157</v>
      </c>
      <c r="E59" s="10" t="s">
        <v>9</v>
      </c>
      <c r="F59" s="11">
        <v>355</v>
      </c>
      <c r="G59" s="11">
        <v>27.36</v>
      </c>
      <c r="H59" s="11">
        <f>ROUND(G59*F59,2)</f>
        <v>9712.7999999999993</v>
      </c>
      <c r="I59" s="14">
        <f>汇总表!D4</f>
        <v>0</v>
      </c>
      <c r="J59" s="15">
        <f t="shared" si="2"/>
        <v>27.36</v>
      </c>
      <c r="K59" s="9">
        <f>ROUND(F59*J59,2)</f>
        <v>9712.7999999999993</v>
      </c>
    </row>
    <row r="60" spans="1:11" ht="14.25" customHeight="1">
      <c r="A60" s="10">
        <v>2</v>
      </c>
      <c r="B60" s="10" t="s">
        <v>294</v>
      </c>
      <c r="C60" s="18" t="s">
        <v>107</v>
      </c>
      <c r="D60" s="18"/>
      <c r="E60" s="10" t="s">
        <v>9</v>
      </c>
      <c r="F60" s="11">
        <v>355</v>
      </c>
      <c r="G60" s="11">
        <v>29.59</v>
      </c>
      <c r="H60" s="11">
        <f>ROUND(G60*F60,2)</f>
        <v>10504.45</v>
      </c>
      <c r="I60" s="14">
        <f>汇总表!D4</f>
        <v>0</v>
      </c>
      <c r="J60" s="15">
        <f t="shared" si="2"/>
        <v>29.59</v>
      </c>
      <c r="K60" s="9">
        <f>ROUND(F60*J60,2)</f>
        <v>10504.45</v>
      </c>
    </row>
    <row r="61" spans="1:11" ht="14.25" customHeight="1">
      <c r="A61" s="25" t="s">
        <v>108</v>
      </c>
      <c r="B61" s="25"/>
      <c r="C61" s="25"/>
      <c r="D61" s="25"/>
      <c r="E61" s="25"/>
      <c r="F61" s="25"/>
      <c r="G61" s="25"/>
      <c r="H61" s="9">
        <f>SUM(H4:H60)</f>
        <v>295049.26999999996</v>
      </c>
      <c r="I61" s="14"/>
      <c r="J61" s="15"/>
      <c r="K61" s="9">
        <f>SUM(K4:K60)</f>
        <v>295049.26999999996</v>
      </c>
    </row>
  </sheetData>
  <sheetProtection password="BDFF" sheet="1" objects="1" scenarios="1" selectLockedCells="1"/>
  <mergeCells count="15">
    <mergeCell ref="A1:K1"/>
    <mergeCell ref="A61:G61"/>
    <mergeCell ref="G2:H2"/>
    <mergeCell ref="C58:D58"/>
    <mergeCell ref="C40:D40"/>
    <mergeCell ref="C29:D29"/>
    <mergeCell ref="C12:D12"/>
    <mergeCell ref="F2:F3"/>
    <mergeCell ref="C4:D4"/>
    <mergeCell ref="I2:K2"/>
    <mergeCell ref="A2:A3"/>
    <mergeCell ref="B2:B3"/>
    <mergeCell ref="C2:C3"/>
    <mergeCell ref="D2:D3"/>
    <mergeCell ref="E2:E3"/>
  </mergeCells>
  <phoneticPr fontId="3" type="noConversion"/>
  <printOptions horizontalCentered="1"/>
  <pageMargins left="0.39370078740157483" right="0.39370078740157483" top="0.59055118110236227" bottom="0.19685039370078741" header="0.59055118110236227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综合服务站工程</vt:lpstr>
      <vt:lpstr>汽修间工程</vt:lpstr>
      <vt:lpstr>消防水泵房工程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武小添</cp:lastModifiedBy>
  <cp:lastPrinted>2020-08-10T01:09:27Z</cp:lastPrinted>
  <dcterms:created xsi:type="dcterms:W3CDTF">2020-06-28T11:37:00Z</dcterms:created>
  <dcterms:modified xsi:type="dcterms:W3CDTF">2020-08-10T01:10:08Z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